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0.51\0275000a\07契約係（大野）\必要\入札参加資格審査申請関係\R8\01建設工事\"/>
    </mc:Choice>
  </mc:AlternateContent>
  <bookViews>
    <workbookView xWindow="0" yWindow="0" windowWidth="16155" windowHeight="8445" tabRatio="730" firstSheet="3" activeTab="4"/>
  </bookViews>
  <sheets>
    <sheet name="入力シート" sheetId="2" r:id="rId1"/>
    <sheet name="←入力・送信用　　　　　　確認・印刷用→" sheetId="16" r:id="rId2"/>
    <sheet name="チェックリスト" sheetId="14" r:id="rId3"/>
    <sheet name="（調査様式８）資本的関係等申告書" sheetId="22" r:id="rId4"/>
    <sheet name="（調査様式９、１０）敦賀市税納付状況調査同意書" sheetId="24" r:id="rId5"/>
    <sheet name="業者カードNo.1" sheetId="1" r:id="rId6"/>
    <sheet name="業者カードNo.2" sheetId="4" r:id="rId7"/>
    <sheet name="業者カードNo.3" sheetId="19" r:id="rId8"/>
    <sheet name="業者カードNo.4" sheetId="12" r:id="rId9"/>
    <sheet name="（調査様式１）営業用機械器具" sheetId="18" r:id="rId10"/>
    <sheet name="（調査様式２）常勤技術者調書" sheetId="15" r:id="rId11"/>
    <sheet name="（調査様式３）とび・土工内訳" sheetId="17" r:id="rId12"/>
    <sheet name="（様式１、３、４）申請書・委任状・使用印鑑届" sheetId="6" r:id="rId13"/>
    <sheet name="（様式５）工事経歴書" sheetId="20" r:id="rId14"/>
    <sheet name="（様式７）保護観察対象者等雇用証明" sheetId="21" r:id="rId15"/>
  </sheets>
  <definedNames>
    <definedName name="_xlnm.Print_Area" localSheetId="9">'（調査様式１）営業用機械器具'!$A$1:$D$31</definedName>
    <definedName name="_xlnm.Print_Area" localSheetId="10">'（調査様式２）常勤技術者調書'!$A$1:$Q$41</definedName>
    <definedName name="_xlnm.Print_Area" localSheetId="11">'（調査様式３）とび・土工内訳'!$A$1:$H$24</definedName>
    <definedName name="_xlnm.Print_Area" localSheetId="3">'（調査様式８）資本的関係等申告書'!$A$1:$K$52</definedName>
    <definedName name="_xlnm.Print_Area" localSheetId="12">'（様式１、３、４）申請書・委任状・使用印鑑届'!$A$1:$J$45</definedName>
    <definedName name="_xlnm.Print_Area" localSheetId="13">'（様式５）工事経歴書'!$A$1:$G$21</definedName>
    <definedName name="_xlnm.Print_Area" localSheetId="14">'（様式７）保護観察対象者等雇用証明'!$A$1:$I$57</definedName>
    <definedName name="_xlnm.Print_Area" localSheetId="2">チェックリスト!$A$1:$N$48</definedName>
    <definedName name="_xlnm.Print_Area" localSheetId="5">業者カードNo.1!$A$1:$AB$56</definedName>
    <definedName name="_xlnm.Print_Area" localSheetId="6">業者カードNo.2!$A$1:$Y$38</definedName>
    <definedName name="_xlnm.Print_Area" localSheetId="7">業者カードNo.3!$A$1:$G$68</definedName>
    <definedName name="_xlnm.Print_Area" localSheetId="8">業者カードNo.4!$A$1:$AN$41</definedName>
    <definedName name="_xlnm.Print_Area" localSheetId="0">入力シート!$A$1:$N$158</definedName>
  </definedNames>
  <calcPr calcId="162913"/>
</workbook>
</file>

<file path=xl/calcChain.xml><?xml version="1.0" encoding="utf-8"?>
<calcChain xmlns="http://schemas.openxmlformats.org/spreadsheetml/2006/main">
  <c r="F10" i="6" l="1"/>
  <c r="D22" i="6"/>
  <c r="A3" i="22" l="1"/>
  <c r="O9" i="15" l="1"/>
  <c r="G64" i="19"/>
  <c r="M93" i="2"/>
  <c r="F108" i="2"/>
  <c r="P14" i="4" l="1"/>
  <c r="O14" i="4"/>
  <c r="N14" i="4"/>
  <c r="M14" i="4"/>
  <c r="L14" i="4"/>
  <c r="K14" i="4"/>
  <c r="AL32" i="12" l="1"/>
  <c r="AL31" i="12"/>
  <c r="AL30" i="12"/>
  <c r="A9" i="17"/>
  <c r="F12" i="6" l="1"/>
  <c r="F11" i="6"/>
  <c r="F8" i="6"/>
  <c r="G23" i="2" l="1"/>
  <c r="B88" i="20" l="1"/>
  <c r="B67" i="20"/>
  <c r="B46" i="20"/>
  <c r="B25" i="20"/>
  <c r="B4" i="20"/>
  <c r="D26" i="6" l="1"/>
  <c r="D24" i="6"/>
  <c r="D20" i="6"/>
  <c r="F46" i="20" l="1"/>
  <c r="F25" i="20"/>
  <c r="F4" i="20"/>
  <c r="F88" i="20"/>
  <c r="F67" i="20"/>
  <c r="AH44" i="1"/>
  <c r="I28" i="2" l="1"/>
  <c r="V8" i="15" l="1"/>
  <c r="V9" i="15"/>
  <c r="V10" i="15"/>
  <c r="V11" i="15"/>
  <c r="V12" i="15"/>
  <c r="V13" i="15"/>
  <c r="V14" i="15"/>
  <c r="V15" i="15"/>
  <c r="V16" i="15"/>
  <c r="V17" i="15"/>
  <c r="V18" i="15"/>
  <c r="V19" i="15"/>
  <c r="V20" i="15"/>
  <c r="V21" i="15"/>
  <c r="V22" i="15"/>
  <c r="V23" i="15"/>
  <c r="V24" i="15"/>
  <c r="V25" i="15"/>
  <c r="V26" i="15"/>
  <c r="V27" i="15"/>
  <c r="V28" i="15"/>
  <c r="V29" i="15"/>
  <c r="V30" i="15"/>
  <c r="V31" i="15"/>
  <c r="V32" i="15"/>
  <c r="V33" i="15"/>
  <c r="V34" i="15"/>
  <c r="V35" i="15"/>
  <c r="V36" i="15"/>
  <c r="V37" i="15"/>
  <c r="M95" i="2" l="1"/>
  <c r="N95" i="2" s="1"/>
  <c r="AE44" i="1" l="1"/>
  <c r="AF44" i="1"/>
  <c r="A13" i="17" l="1"/>
  <c r="A11" i="17"/>
  <c r="I40" i="2"/>
  <c r="E22" i="2"/>
  <c r="L12" i="1" l="1"/>
  <c r="D85" i="2" l="1"/>
  <c r="L36" i="4" s="1"/>
  <c r="R21" i="2"/>
  <c r="F10" i="22"/>
  <c r="F9" i="22"/>
  <c r="F5" i="22"/>
  <c r="M3" i="22"/>
  <c r="E19" i="21"/>
  <c r="E17" i="21"/>
  <c r="E13" i="21"/>
  <c r="K5" i="21"/>
  <c r="P36" i="4" l="1"/>
  <c r="I36" i="4"/>
  <c r="M36" i="4"/>
  <c r="N36" i="4"/>
  <c r="J36" i="4"/>
  <c r="K36" i="4"/>
  <c r="F7" i="22"/>
  <c r="E2" i="14"/>
  <c r="E15" i="21"/>
  <c r="L5" i="6" l="1"/>
  <c r="G6" i="6" s="1"/>
  <c r="P1" i="6"/>
  <c r="F16" i="17" l="1"/>
  <c r="E16" i="17"/>
  <c r="F15" i="17"/>
  <c r="E15" i="17"/>
  <c r="G7" i="17" l="1"/>
  <c r="E4" i="17"/>
  <c r="U37" i="15"/>
  <c r="J37" i="15" s="1"/>
  <c r="I37" i="15" s="1"/>
  <c r="H37" i="15" s="1"/>
  <c r="O37" i="15"/>
  <c r="N37" i="15"/>
  <c r="M37" i="15"/>
  <c r="L37" i="15"/>
  <c r="F37" i="15"/>
  <c r="E37" i="15"/>
  <c r="D37" i="15"/>
  <c r="U36" i="15"/>
  <c r="I36" i="15" s="1"/>
  <c r="O36" i="15"/>
  <c r="N36" i="15"/>
  <c r="M36" i="15"/>
  <c r="L36" i="15"/>
  <c r="G36" i="15"/>
  <c r="F36" i="15"/>
  <c r="E36" i="15"/>
  <c r="D36" i="15"/>
  <c r="U35" i="15"/>
  <c r="J35" i="15" s="1"/>
  <c r="I35" i="15" s="1"/>
  <c r="H35" i="15" s="1"/>
  <c r="O35" i="15"/>
  <c r="N35" i="15"/>
  <c r="M35" i="15"/>
  <c r="L35" i="15"/>
  <c r="F35" i="15"/>
  <c r="E35" i="15"/>
  <c r="D35" i="15"/>
  <c r="U34" i="15"/>
  <c r="G34" i="15" s="1"/>
  <c r="O34" i="15"/>
  <c r="N34" i="15"/>
  <c r="M34" i="15"/>
  <c r="L34" i="15"/>
  <c r="F34" i="15"/>
  <c r="E34" i="15"/>
  <c r="D34" i="15"/>
  <c r="U33" i="15"/>
  <c r="J33" i="15" s="1"/>
  <c r="I33" i="15" s="1"/>
  <c r="H33" i="15" s="1"/>
  <c r="O33" i="15"/>
  <c r="N33" i="15"/>
  <c r="M33" i="15"/>
  <c r="L33" i="15"/>
  <c r="F33" i="15"/>
  <c r="E33" i="15"/>
  <c r="D33" i="15"/>
  <c r="U32" i="15"/>
  <c r="O32" i="15"/>
  <c r="N32" i="15"/>
  <c r="M32" i="15"/>
  <c r="L32" i="15"/>
  <c r="J32" i="15" s="1"/>
  <c r="I32" i="15"/>
  <c r="H32" i="15"/>
  <c r="G32" i="15"/>
  <c r="F32" i="15"/>
  <c r="E32" i="15"/>
  <c r="D32" i="15"/>
  <c r="U31" i="15"/>
  <c r="J31" i="15" s="1"/>
  <c r="I31" i="15" s="1"/>
  <c r="H31" i="15" s="1"/>
  <c r="O31" i="15"/>
  <c r="N31" i="15"/>
  <c r="M31" i="15"/>
  <c r="L31" i="15"/>
  <c r="G31" i="15"/>
  <c r="F31" i="15"/>
  <c r="E31" i="15"/>
  <c r="D31" i="15"/>
  <c r="U30" i="15"/>
  <c r="G30" i="15" s="1"/>
  <c r="O30" i="15"/>
  <c r="N30" i="15"/>
  <c r="M30" i="15"/>
  <c r="L30" i="15"/>
  <c r="F30" i="15"/>
  <c r="E30" i="15"/>
  <c r="D30" i="15"/>
  <c r="U29" i="15"/>
  <c r="J29" i="15" s="1"/>
  <c r="I29" i="15" s="1"/>
  <c r="H29" i="15" s="1"/>
  <c r="O29" i="15"/>
  <c r="N29" i="15"/>
  <c r="M29" i="15"/>
  <c r="L29" i="15"/>
  <c r="F29" i="15"/>
  <c r="E29" i="15"/>
  <c r="D29" i="15"/>
  <c r="U28" i="15"/>
  <c r="I28" i="15" s="1"/>
  <c r="O28" i="15"/>
  <c r="N28" i="15"/>
  <c r="M28" i="15"/>
  <c r="L28" i="15"/>
  <c r="J28" i="15" s="1"/>
  <c r="H28" i="15"/>
  <c r="G28" i="15"/>
  <c r="F28" i="15"/>
  <c r="E28" i="15"/>
  <c r="D28" i="15"/>
  <c r="U27" i="15"/>
  <c r="J27" i="15" s="1"/>
  <c r="I27" i="15" s="1"/>
  <c r="H27" i="15" s="1"/>
  <c r="O27" i="15"/>
  <c r="N27" i="15"/>
  <c r="M27" i="15"/>
  <c r="L27" i="15"/>
  <c r="G27" i="15"/>
  <c r="F27" i="15"/>
  <c r="E27" i="15"/>
  <c r="D27" i="15"/>
  <c r="U26" i="15"/>
  <c r="I26" i="15" s="1"/>
  <c r="O26" i="15"/>
  <c r="N26" i="15"/>
  <c r="M26" i="15"/>
  <c r="L26" i="15"/>
  <c r="F26" i="15"/>
  <c r="E26" i="15"/>
  <c r="D26" i="15"/>
  <c r="U25" i="15"/>
  <c r="G25" i="15" s="1"/>
  <c r="O25" i="15"/>
  <c r="N25" i="15"/>
  <c r="M25" i="15"/>
  <c r="L25" i="15"/>
  <c r="F25" i="15"/>
  <c r="E25" i="15"/>
  <c r="D25" i="15"/>
  <c r="U24" i="15"/>
  <c r="I24" i="15" s="1"/>
  <c r="O24" i="15"/>
  <c r="N24" i="15"/>
  <c r="M24" i="15"/>
  <c r="L24" i="15"/>
  <c r="J24" i="15" s="1"/>
  <c r="H24" i="15"/>
  <c r="G24" i="15"/>
  <c r="F24" i="15"/>
  <c r="E24" i="15"/>
  <c r="D24" i="15"/>
  <c r="U23" i="15"/>
  <c r="J23" i="15" s="1"/>
  <c r="I23" i="15" s="1"/>
  <c r="H23" i="15" s="1"/>
  <c r="O23" i="15"/>
  <c r="N23" i="15"/>
  <c r="M23" i="15"/>
  <c r="L23" i="15"/>
  <c r="G23" i="15"/>
  <c r="F23" i="15"/>
  <c r="E23" i="15"/>
  <c r="D23" i="15"/>
  <c r="U22" i="15"/>
  <c r="I22" i="15" s="1"/>
  <c r="O22" i="15"/>
  <c r="N22" i="15"/>
  <c r="M22" i="15"/>
  <c r="L22" i="15"/>
  <c r="F22" i="15"/>
  <c r="E22" i="15"/>
  <c r="D22" i="15"/>
  <c r="U21" i="15"/>
  <c r="J21" i="15" s="1"/>
  <c r="I21" i="15" s="1"/>
  <c r="H21" i="15" s="1"/>
  <c r="O21" i="15"/>
  <c r="N21" i="15"/>
  <c r="M21" i="15"/>
  <c r="L21" i="15"/>
  <c r="F21" i="15"/>
  <c r="E21" i="15"/>
  <c r="D21" i="15"/>
  <c r="U20" i="15"/>
  <c r="I20" i="15" s="1"/>
  <c r="O20" i="15"/>
  <c r="N20" i="15"/>
  <c r="M20" i="15"/>
  <c r="L20" i="15"/>
  <c r="J20" i="15" s="1"/>
  <c r="H20" i="15"/>
  <c r="G20" i="15"/>
  <c r="F20" i="15"/>
  <c r="E20" i="15"/>
  <c r="D20" i="15"/>
  <c r="U19" i="15"/>
  <c r="J19" i="15" s="1"/>
  <c r="I19" i="15" s="1"/>
  <c r="H19" i="15" s="1"/>
  <c r="O19" i="15"/>
  <c r="N19" i="15"/>
  <c r="M19" i="15"/>
  <c r="L19" i="15"/>
  <c r="G19" i="15"/>
  <c r="F19" i="15"/>
  <c r="E19" i="15"/>
  <c r="D19" i="15"/>
  <c r="U18" i="15"/>
  <c r="I18" i="15" s="1"/>
  <c r="O18" i="15"/>
  <c r="N18" i="15"/>
  <c r="M18" i="15"/>
  <c r="L18" i="15"/>
  <c r="F18" i="15"/>
  <c r="E18" i="15"/>
  <c r="D18" i="15"/>
  <c r="U17" i="15"/>
  <c r="J17" i="15" s="1"/>
  <c r="I17" i="15" s="1"/>
  <c r="H17" i="15" s="1"/>
  <c r="O17" i="15"/>
  <c r="N17" i="15"/>
  <c r="M17" i="15"/>
  <c r="L17" i="15"/>
  <c r="F17" i="15"/>
  <c r="E17" i="15"/>
  <c r="D17" i="15"/>
  <c r="U16" i="15"/>
  <c r="I16" i="15" s="1"/>
  <c r="O16" i="15"/>
  <c r="N16" i="15"/>
  <c r="M16" i="15"/>
  <c r="L16" i="15"/>
  <c r="J16" i="15" s="1"/>
  <c r="H16" i="15"/>
  <c r="G16" i="15"/>
  <c r="F16" i="15"/>
  <c r="E16" i="15"/>
  <c r="D16" i="15"/>
  <c r="U15" i="15"/>
  <c r="J15" i="15" s="1"/>
  <c r="I15" i="15" s="1"/>
  <c r="H15" i="15" s="1"/>
  <c r="O15" i="15"/>
  <c r="N15" i="15"/>
  <c r="M15" i="15"/>
  <c r="L15" i="15"/>
  <c r="F15" i="15"/>
  <c r="E15" i="15"/>
  <c r="D15" i="15"/>
  <c r="U14" i="15"/>
  <c r="J14" i="15" s="1"/>
  <c r="I14" i="15" s="1"/>
  <c r="O14" i="15"/>
  <c r="N14" i="15"/>
  <c r="M14" i="15"/>
  <c r="L14" i="15"/>
  <c r="D14" i="15"/>
  <c r="F14" i="15" s="1"/>
  <c r="U13" i="15"/>
  <c r="J13" i="15" s="1"/>
  <c r="I13" i="15" s="1"/>
  <c r="O13" i="15"/>
  <c r="N13" i="15"/>
  <c r="M13" i="15"/>
  <c r="L13" i="15"/>
  <c r="D13" i="15"/>
  <c r="U12" i="15"/>
  <c r="H12" i="15" s="1"/>
  <c r="O12" i="15"/>
  <c r="N12" i="15"/>
  <c r="M12" i="15"/>
  <c r="L12" i="15"/>
  <c r="F12" i="15"/>
  <c r="E12" i="15"/>
  <c r="D12" i="15"/>
  <c r="U11" i="15"/>
  <c r="I11" i="15" s="1"/>
  <c r="H11" i="15" s="1"/>
  <c r="O11" i="15"/>
  <c r="N11" i="15"/>
  <c r="M11" i="15"/>
  <c r="L11" i="15"/>
  <c r="E11" i="15"/>
  <c r="D11" i="15"/>
  <c r="U10" i="15"/>
  <c r="J10" i="15" s="1"/>
  <c r="I10" i="15" s="1"/>
  <c r="O10" i="15"/>
  <c r="N10" i="15"/>
  <c r="M10" i="15"/>
  <c r="L10" i="15"/>
  <c r="D10" i="15"/>
  <c r="U9" i="15"/>
  <c r="J9" i="15" s="1"/>
  <c r="N9" i="15"/>
  <c r="M9" i="15"/>
  <c r="L9" i="15"/>
  <c r="G37" i="15" l="1"/>
  <c r="H36" i="15"/>
  <c r="G35" i="15"/>
  <c r="J36" i="15"/>
  <c r="H30" i="15"/>
  <c r="H34" i="15"/>
  <c r="I34" i="15"/>
  <c r="F10" i="15"/>
  <c r="E10" i="15" s="1"/>
  <c r="G17" i="15"/>
  <c r="G29" i="15"/>
  <c r="I30" i="15"/>
  <c r="G33" i="15"/>
  <c r="G15" i="15"/>
  <c r="G18" i="15"/>
  <c r="G22" i="15"/>
  <c r="G26" i="15"/>
  <c r="H18" i="15"/>
  <c r="H26" i="15"/>
  <c r="H22" i="15"/>
  <c r="G21" i="15"/>
  <c r="J18" i="15"/>
  <c r="J25" i="15"/>
  <c r="I25" i="15" s="1"/>
  <c r="H25" i="15" s="1"/>
  <c r="J26" i="15"/>
  <c r="J30" i="15"/>
  <c r="J34" i="15"/>
  <c r="G14" i="15"/>
  <c r="G10" i="15"/>
  <c r="J22" i="15"/>
  <c r="H10" i="15"/>
  <c r="G12" i="17"/>
  <c r="G11" i="17" s="1"/>
  <c r="D15" i="17"/>
  <c r="G15" i="17" s="1"/>
  <c r="D16" i="17"/>
  <c r="G16" i="17" s="1"/>
  <c r="J12" i="15"/>
  <c r="I12" i="15" s="1"/>
  <c r="G12" i="15"/>
  <c r="F13" i="15"/>
  <c r="H14" i="15"/>
  <c r="E13" i="15"/>
  <c r="H13" i="15"/>
  <c r="G13" i="15" s="1"/>
  <c r="E14" i="15"/>
  <c r="F11" i="15"/>
  <c r="I9" i="15"/>
  <c r="H9" i="15" s="1"/>
  <c r="G11" i="15"/>
  <c r="J11" i="15"/>
  <c r="G14" i="17"/>
  <c r="D7" i="17"/>
  <c r="G10" i="17"/>
  <c r="G13" i="17"/>
  <c r="G9" i="17"/>
  <c r="G9" i="15"/>
  <c r="D9" i="15"/>
  <c r="U8" i="15"/>
  <c r="O8" i="15"/>
  <c r="N8" i="15"/>
  <c r="M8" i="15"/>
  <c r="L8" i="15"/>
  <c r="H8" i="15" l="1"/>
  <c r="F9" i="15"/>
  <c r="E9" i="15"/>
  <c r="J8" i="15"/>
  <c r="I8" i="15" s="1"/>
  <c r="G8" i="15"/>
  <c r="D8" i="15"/>
  <c r="E8" i="15" s="1"/>
  <c r="O4" i="15"/>
  <c r="C4" i="18"/>
  <c r="V41" i="12"/>
  <c r="U41" i="12"/>
  <c r="T41" i="12"/>
  <c r="S41" i="12"/>
  <c r="R41" i="12"/>
  <c r="J41" i="12"/>
  <c r="I41" i="12"/>
  <c r="H41" i="12"/>
  <c r="G41" i="12"/>
  <c r="F41" i="12"/>
  <c r="V40" i="12"/>
  <c r="U40" i="12"/>
  <c r="T40" i="12"/>
  <c r="S40" i="12"/>
  <c r="R40" i="12"/>
  <c r="J40" i="12"/>
  <c r="I40" i="12"/>
  <c r="H40" i="12"/>
  <c r="G40" i="12"/>
  <c r="F40" i="12"/>
  <c r="V39" i="12"/>
  <c r="U39" i="12"/>
  <c r="T39" i="12"/>
  <c r="S39" i="12"/>
  <c r="R39" i="12"/>
  <c r="J39" i="12"/>
  <c r="I39" i="12"/>
  <c r="H39" i="12"/>
  <c r="G39" i="12"/>
  <c r="F39" i="12"/>
  <c r="V38" i="12"/>
  <c r="U38" i="12"/>
  <c r="T38" i="12"/>
  <c r="S38" i="12"/>
  <c r="R38" i="12"/>
  <c r="J38" i="12"/>
  <c r="I38" i="12"/>
  <c r="H38" i="12"/>
  <c r="G38" i="12"/>
  <c r="F38" i="12"/>
  <c r="V37" i="12"/>
  <c r="U37" i="12"/>
  <c r="T37" i="12"/>
  <c r="S37" i="12"/>
  <c r="R37" i="12"/>
  <c r="J37" i="12"/>
  <c r="I37" i="12"/>
  <c r="H37" i="12"/>
  <c r="G37" i="12"/>
  <c r="F37" i="12"/>
  <c r="F8" i="15" l="1"/>
  <c r="AA33" i="12"/>
  <c r="Z33" i="12"/>
  <c r="Y33" i="12"/>
  <c r="X33" i="12"/>
  <c r="W33" i="12"/>
  <c r="V33" i="12"/>
  <c r="U33" i="12"/>
  <c r="T33" i="12"/>
  <c r="S33" i="12"/>
  <c r="R33" i="12"/>
  <c r="O33" i="12"/>
  <c r="N33" i="12"/>
  <c r="M33" i="12"/>
  <c r="L33" i="12"/>
  <c r="K33" i="12"/>
  <c r="J33" i="12"/>
  <c r="I33" i="12"/>
  <c r="H33" i="12"/>
  <c r="G33" i="12"/>
  <c r="F33" i="12"/>
  <c r="V27" i="12" l="1"/>
  <c r="U27" i="12"/>
  <c r="T27" i="12"/>
  <c r="S27" i="12"/>
  <c r="R27" i="12"/>
  <c r="J27" i="12"/>
  <c r="I27" i="12"/>
  <c r="H27" i="12"/>
  <c r="G27" i="12"/>
  <c r="F27" i="12"/>
  <c r="V26" i="12"/>
  <c r="S26" i="12" s="1"/>
  <c r="J26" i="12"/>
  <c r="AP31" i="12" s="1"/>
  <c r="T26" i="12" l="1"/>
  <c r="AP32" i="12"/>
  <c r="R26" i="12"/>
  <c r="H26" i="12"/>
  <c r="G26" i="12"/>
  <c r="F26" i="12"/>
  <c r="AH22" i="12"/>
  <c r="AG22" i="12"/>
  <c r="AF22" i="12"/>
  <c r="AE22" i="12"/>
  <c r="AD22" i="12"/>
  <c r="V22" i="12"/>
  <c r="U22" i="12"/>
  <c r="T22" i="12"/>
  <c r="S22" i="12"/>
  <c r="R22" i="12"/>
  <c r="J22" i="12"/>
  <c r="I22" i="12"/>
  <c r="H22" i="12"/>
  <c r="G22" i="12"/>
  <c r="F22" i="12"/>
  <c r="AH21" i="12"/>
  <c r="AG21" i="12"/>
  <c r="AF21" i="12"/>
  <c r="AE21" i="12"/>
  <c r="AD21" i="12"/>
  <c r="V21" i="12"/>
  <c r="U21" i="12"/>
  <c r="T21" i="12"/>
  <c r="S21" i="12"/>
  <c r="R21" i="12"/>
  <c r="J21" i="12"/>
  <c r="I21" i="12"/>
  <c r="H21" i="12"/>
  <c r="G21" i="12"/>
  <c r="F21" i="12"/>
  <c r="AH20" i="12"/>
  <c r="AG20" i="12"/>
  <c r="AF20" i="12"/>
  <c r="AE20" i="12"/>
  <c r="AD20" i="12"/>
  <c r="V20" i="12"/>
  <c r="U20" i="12"/>
  <c r="T20" i="12"/>
  <c r="S20" i="12"/>
  <c r="R20" i="12"/>
  <c r="J20" i="12"/>
  <c r="I20" i="12"/>
  <c r="H20" i="12"/>
  <c r="G20" i="12"/>
  <c r="F20" i="12"/>
  <c r="AH19" i="12"/>
  <c r="AG19" i="12"/>
  <c r="AF19" i="12"/>
  <c r="AE19" i="12"/>
  <c r="AD19" i="12"/>
  <c r="V19" i="12"/>
  <c r="U19" i="12"/>
  <c r="T19" i="12"/>
  <c r="S19" i="12"/>
  <c r="R19" i="12"/>
  <c r="J19" i="12"/>
  <c r="I19" i="12"/>
  <c r="H19" i="12"/>
  <c r="G19" i="12"/>
  <c r="F19" i="12"/>
  <c r="AH18" i="12"/>
  <c r="AG18" i="12"/>
  <c r="AF18" i="12"/>
  <c r="AE18" i="12"/>
  <c r="AD18" i="12"/>
  <c r="V18" i="12"/>
  <c r="U18" i="12"/>
  <c r="T18" i="12"/>
  <c r="S18" i="12"/>
  <c r="R18" i="12"/>
  <c r="J18" i="12"/>
  <c r="I18" i="12"/>
  <c r="H18" i="12"/>
  <c r="G18" i="12"/>
  <c r="F18" i="12"/>
  <c r="AM14" i="12"/>
  <c r="AL14" i="12"/>
  <c r="AK14" i="12"/>
  <c r="AJ14" i="12"/>
  <c r="AI14" i="12"/>
  <c r="AH14" i="12"/>
  <c r="AG14" i="12"/>
  <c r="AF14" i="12"/>
  <c r="AE14" i="12"/>
  <c r="AD14" i="12"/>
  <c r="AA14" i="12"/>
  <c r="Z14" i="12"/>
  <c r="Y14" i="12"/>
  <c r="X14" i="12"/>
  <c r="W14" i="12"/>
  <c r="V14" i="12"/>
  <c r="U14" i="12"/>
  <c r="T14" i="12"/>
  <c r="S14" i="12"/>
  <c r="R14" i="12"/>
  <c r="O14" i="12"/>
  <c r="N14" i="12"/>
  <c r="M14" i="12"/>
  <c r="L14" i="12"/>
  <c r="K14" i="12"/>
  <c r="J14" i="12"/>
  <c r="I14" i="12"/>
  <c r="H14" i="12"/>
  <c r="G14" i="12"/>
  <c r="F14" i="12"/>
  <c r="R36" i="12" l="1"/>
  <c r="Y28" i="12"/>
  <c r="U28" i="12"/>
  <c r="Z28" i="12"/>
  <c r="V28" i="12"/>
  <c r="R25" i="12"/>
  <c r="X28" i="12"/>
  <c r="W28" i="12"/>
  <c r="F36" i="12"/>
  <c r="M28" i="12"/>
  <c r="I28" i="12"/>
  <c r="F25" i="12"/>
  <c r="N28" i="12"/>
  <c r="J28" i="12"/>
  <c r="K28" i="12"/>
  <c r="L28" i="12"/>
  <c r="AH8" i="12" l="1"/>
  <c r="AG8" i="12"/>
  <c r="AF8" i="12"/>
  <c r="AE8" i="12"/>
  <c r="AD8" i="12"/>
  <c r="V8" i="12"/>
  <c r="U8" i="12"/>
  <c r="T8" i="12"/>
  <c r="S8" i="12"/>
  <c r="R8" i="12"/>
  <c r="J8" i="12"/>
  <c r="I8" i="12"/>
  <c r="H8" i="12"/>
  <c r="G8" i="12"/>
  <c r="F8" i="12"/>
  <c r="AH7" i="12"/>
  <c r="AF7" i="12" l="1"/>
  <c r="AP30" i="12"/>
  <c r="AE7" i="12"/>
  <c r="AD7" i="12"/>
  <c r="V7" i="12"/>
  <c r="J7" i="12"/>
  <c r="P33" i="4"/>
  <c r="O33" i="4"/>
  <c r="N33" i="4"/>
  <c r="M33" i="4"/>
  <c r="L33" i="4"/>
  <c r="K33" i="4"/>
  <c r="J33" i="4"/>
  <c r="I33" i="4"/>
  <c r="H33" i="4"/>
  <c r="G33" i="4"/>
  <c r="F33" i="4"/>
  <c r="E33" i="4"/>
  <c r="P30" i="4"/>
  <c r="O30" i="4"/>
  <c r="N30" i="4"/>
  <c r="M30" i="4"/>
  <c r="L30" i="4"/>
  <c r="K30" i="4"/>
  <c r="J30" i="4"/>
  <c r="I30" i="4"/>
  <c r="H30" i="4"/>
  <c r="G30" i="4"/>
  <c r="F30" i="4"/>
  <c r="E30" i="4"/>
  <c r="P29" i="4"/>
  <c r="O29" i="4"/>
  <c r="N29" i="4"/>
  <c r="M29" i="4"/>
  <c r="L29" i="4"/>
  <c r="K29" i="4"/>
  <c r="J29" i="4"/>
  <c r="I29" i="4"/>
  <c r="H29" i="4"/>
  <c r="G29" i="4"/>
  <c r="F29" i="4"/>
  <c r="E29" i="4"/>
  <c r="P28" i="4"/>
  <c r="O28" i="4"/>
  <c r="N28" i="4"/>
  <c r="M28" i="4"/>
  <c r="L28" i="4"/>
  <c r="K28" i="4"/>
  <c r="J28" i="4"/>
  <c r="I28" i="4"/>
  <c r="H28" i="4"/>
  <c r="G28" i="4"/>
  <c r="F28" i="4"/>
  <c r="E28" i="4"/>
  <c r="P27" i="4"/>
  <c r="O27" i="4"/>
  <c r="N27" i="4"/>
  <c r="M27" i="4"/>
  <c r="L27" i="4"/>
  <c r="K27" i="4"/>
  <c r="J27" i="4"/>
  <c r="I27" i="4"/>
  <c r="H27" i="4"/>
  <c r="G27" i="4"/>
  <c r="F27" i="4"/>
  <c r="E27" i="4"/>
  <c r="P24" i="4"/>
  <c r="O24" i="4"/>
  <c r="N24" i="4"/>
  <c r="M24" i="4"/>
  <c r="L24" i="4"/>
  <c r="K24" i="4"/>
  <c r="P23" i="4"/>
  <c r="O23" i="4"/>
  <c r="N23" i="4"/>
  <c r="M23" i="4"/>
  <c r="L23" i="4"/>
  <c r="K23" i="4"/>
  <c r="P22" i="4"/>
  <c r="O22" i="4"/>
  <c r="N22" i="4"/>
  <c r="M22" i="4"/>
  <c r="L22" i="4"/>
  <c r="K22" i="4"/>
  <c r="P19" i="4"/>
  <c r="O19" i="4"/>
  <c r="N19" i="4"/>
  <c r="M19" i="4"/>
  <c r="L19" i="4"/>
  <c r="K19" i="4"/>
  <c r="P17" i="4"/>
  <c r="O17" i="4"/>
  <c r="N17" i="4"/>
  <c r="M17" i="4"/>
  <c r="L17" i="4"/>
  <c r="K17" i="4"/>
  <c r="P16" i="4"/>
  <c r="O16" i="4"/>
  <c r="N16" i="4"/>
  <c r="M16" i="4"/>
  <c r="L16" i="4"/>
  <c r="K16" i="4"/>
  <c r="P15" i="4"/>
  <c r="O15" i="4"/>
  <c r="N15" i="4"/>
  <c r="M15" i="4"/>
  <c r="L15" i="4"/>
  <c r="K15" i="4"/>
  <c r="P13" i="4"/>
  <c r="O13" i="4"/>
  <c r="N13" i="4"/>
  <c r="M13" i="4"/>
  <c r="L13" i="4"/>
  <c r="K13" i="4"/>
  <c r="P9" i="4"/>
  <c r="O9" i="4"/>
  <c r="N9" i="4"/>
  <c r="M9" i="4"/>
  <c r="P8" i="4"/>
  <c r="O8" i="4"/>
  <c r="N8" i="4"/>
  <c r="M8" i="4"/>
  <c r="L8" i="4"/>
  <c r="K8" i="4"/>
  <c r="J8" i="4"/>
  <c r="I8" i="4"/>
  <c r="H8" i="4"/>
  <c r="G8" i="4"/>
  <c r="F8" i="4"/>
  <c r="E8" i="4"/>
  <c r="U5" i="4"/>
  <c r="M5" i="4"/>
  <c r="E5" i="4"/>
  <c r="F51" i="1"/>
  <c r="F50" i="1"/>
  <c r="F49" i="1"/>
  <c r="F48" i="1"/>
  <c r="T7" i="12" l="1"/>
  <c r="AP29" i="12"/>
  <c r="G7" i="12"/>
  <c r="AP28" i="12"/>
  <c r="AD28" i="12" s="1"/>
  <c r="S7" i="12"/>
  <c r="R7" i="12" s="1"/>
  <c r="F7" i="12"/>
  <c r="AD17" i="12"/>
  <c r="AK9" i="12"/>
  <c r="AI9" i="12"/>
  <c r="AD6" i="12"/>
  <c r="AJ9" i="12"/>
  <c r="AH9" i="12"/>
  <c r="AG9" i="12"/>
  <c r="H7" i="12"/>
  <c r="W44" i="1"/>
  <c r="G44" i="1"/>
  <c r="C44" i="1"/>
  <c r="A44" i="1" s="1"/>
  <c r="AB40" i="1"/>
  <c r="AA40" i="1"/>
  <c r="Z40" i="1"/>
  <c r="Y40" i="1"/>
  <c r="X40" i="1"/>
  <c r="W40" i="1"/>
  <c r="V40" i="1"/>
  <c r="U40" i="1"/>
  <c r="T40" i="1"/>
  <c r="S40" i="1"/>
  <c r="R40" i="1"/>
  <c r="Q40" i="1"/>
  <c r="P40" i="1"/>
  <c r="O40" i="1"/>
  <c r="N40" i="1"/>
  <c r="M40" i="1"/>
  <c r="L40" i="1"/>
  <c r="K40" i="1"/>
  <c r="J40" i="1"/>
  <c r="I40" i="1"/>
  <c r="H40" i="1"/>
  <c r="G40" i="1"/>
  <c r="F40" i="1"/>
  <c r="AB39" i="1"/>
  <c r="AA39" i="1"/>
  <c r="Z39" i="1"/>
  <c r="Y39" i="1"/>
  <c r="X39" i="1"/>
  <c r="W39" i="1"/>
  <c r="V39" i="1"/>
  <c r="U39" i="1"/>
  <c r="T39" i="1"/>
  <c r="S39" i="1"/>
  <c r="R39" i="1"/>
  <c r="Q39" i="1"/>
  <c r="P39" i="1"/>
  <c r="O39" i="1"/>
  <c r="N39" i="1"/>
  <c r="M39" i="1"/>
  <c r="L39" i="1"/>
  <c r="K39" i="1"/>
  <c r="J39" i="1"/>
  <c r="I39" i="1"/>
  <c r="H39" i="1"/>
  <c r="G39" i="1"/>
  <c r="F39" i="1"/>
  <c r="R38" i="1"/>
  <c r="Q38" i="1"/>
  <c r="P38" i="1"/>
  <c r="O38" i="1"/>
  <c r="N38" i="1"/>
  <c r="M38" i="1"/>
  <c r="L38" i="1"/>
  <c r="K38" i="1"/>
  <c r="J38" i="1"/>
  <c r="I38" i="1"/>
  <c r="H38" i="1"/>
  <c r="G38" i="1"/>
  <c r="F38" i="1"/>
  <c r="R37" i="1"/>
  <c r="Q37" i="1"/>
  <c r="P37" i="1"/>
  <c r="O37" i="1"/>
  <c r="N37" i="1"/>
  <c r="M37" i="1"/>
  <c r="L37" i="1"/>
  <c r="K37" i="1"/>
  <c r="J37" i="1"/>
  <c r="I37" i="1"/>
  <c r="H37" i="1"/>
  <c r="G37" i="1"/>
  <c r="F37" i="1"/>
  <c r="AB36" i="1"/>
  <c r="AA36" i="1"/>
  <c r="Z36" i="1"/>
  <c r="Y36" i="1"/>
  <c r="X36" i="1"/>
  <c r="W36" i="1"/>
  <c r="V36" i="1"/>
  <c r="U36" i="1"/>
  <c r="T36" i="1"/>
  <c r="S36" i="1"/>
  <c r="R36" i="1"/>
  <c r="Q36" i="1"/>
  <c r="P36" i="1"/>
  <c r="O36" i="1"/>
  <c r="N36" i="1"/>
  <c r="M36" i="1"/>
  <c r="L36" i="1"/>
  <c r="K36" i="1"/>
  <c r="J36" i="1"/>
  <c r="I36" i="1"/>
  <c r="H36" i="1"/>
  <c r="G36" i="1"/>
  <c r="F36" i="1"/>
  <c r="AB35" i="1"/>
  <c r="AA35" i="1"/>
  <c r="Z35" i="1"/>
  <c r="Y35" i="1"/>
  <c r="X35" i="1"/>
  <c r="W35" i="1"/>
  <c r="V35" i="1"/>
  <c r="U35" i="1"/>
  <c r="T35" i="1"/>
  <c r="S35" i="1"/>
  <c r="R35" i="1"/>
  <c r="Q35" i="1"/>
  <c r="P35" i="1"/>
  <c r="O35" i="1"/>
  <c r="N35" i="1"/>
  <c r="M35" i="1"/>
  <c r="L35" i="1"/>
  <c r="K35" i="1"/>
  <c r="J35" i="1"/>
  <c r="I35" i="1"/>
  <c r="H35" i="1"/>
  <c r="G35" i="1"/>
  <c r="F35" i="1"/>
  <c r="M34" i="1"/>
  <c r="L34" i="1"/>
  <c r="K34" i="1"/>
  <c r="J34" i="1"/>
  <c r="I34" i="1"/>
  <c r="H34" i="1"/>
  <c r="G34" i="1"/>
  <c r="F34" i="1"/>
  <c r="Y33" i="1"/>
  <c r="X33" i="1"/>
  <c r="W33" i="1"/>
  <c r="V33" i="1"/>
  <c r="U33" i="1"/>
  <c r="T33" i="1"/>
  <c r="S33" i="1"/>
  <c r="R33" i="1"/>
  <c r="Q33" i="1"/>
  <c r="P33" i="1"/>
  <c r="O33" i="1"/>
  <c r="N33" i="1"/>
  <c r="M33" i="1"/>
  <c r="L33" i="1"/>
  <c r="K33" i="1"/>
  <c r="J33" i="1"/>
  <c r="I33" i="1"/>
  <c r="H33" i="1"/>
  <c r="G33" i="1"/>
  <c r="F33" i="1"/>
  <c r="X32" i="1"/>
  <c r="W32" i="1"/>
  <c r="V32" i="1"/>
  <c r="U32" i="1"/>
  <c r="T32" i="1"/>
  <c r="S32" i="1"/>
  <c r="R32" i="1"/>
  <c r="Q32" i="1"/>
  <c r="P32" i="1"/>
  <c r="O32" i="1"/>
  <c r="N32" i="1"/>
  <c r="M32" i="1"/>
  <c r="L32" i="1"/>
  <c r="K32" i="1"/>
  <c r="J32" i="1"/>
  <c r="I32" i="1"/>
  <c r="H32" i="1"/>
  <c r="G32" i="1"/>
  <c r="F32" i="1"/>
  <c r="AB31" i="1"/>
  <c r="AA31" i="1"/>
  <c r="Z31" i="1"/>
  <c r="Y31" i="1"/>
  <c r="X31" i="1"/>
  <c r="W31" i="1"/>
  <c r="V31" i="1"/>
  <c r="U31" i="1"/>
  <c r="T31" i="1"/>
  <c r="S31" i="1"/>
  <c r="R31" i="1"/>
  <c r="Q31" i="1"/>
  <c r="P31" i="1"/>
  <c r="O31" i="1"/>
  <c r="N31" i="1"/>
  <c r="M31" i="1"/>
  <c r="L31" i="1"/>
  <c r="K31" i="1"/>
  <c r="J31" i="1"/>
  <c r="I31" i="1"/>
  <c r="H31" i="1"/>
  <c r="G31" i="1"/>
  <c r="F31" i="1"/>
  <c r="AB30" i="1"/>
  <c r="AA30" i="1"/>
  <c r="Z30" i="1"/>
  <c r="Y30" i="1"/>
  <c r="X30" i="1"/>
  <c r="W30" i="1"/>
  <c r="V30" i="1"/>
  <c r="U30" i="1"/>
  <c r="T30" i="1"/>
  <c r="S30" i="1"/>
  <c r="R30" i="1"/>
  <c r="Q30" i="1"/>
  <c r="P30" i="1"/>
  <c r="O30" i="1"/>
  <c r="N30" i="1"/>
  <c r="M30" i="1"/>
  <c r="L30" i="1"/>
  <c r="K30" i="1"/>
  <c r="J30" i="1"/>
  <c r="I30" i="1"/>
  <c r="H30" i="1"/>
  <c r="G30" i="1"/>
  <c r="F30" i="1"/>
  <c r="AB29" i="1"/>
  <c r="AA29" i="1"/>
  <c r="Z29" i="1"/>
  <c r="Y29" i="1"/>
  <c r="X29" i="1"/>
  <c r="W29" i="1"/>
  <c r="V29" i="1"/>
  <c r="U29" i="1"/>
  <c r="T29" i="1"/>
  <c r="S29" i="1"/>
  <c r="R29" i="1"/>
  <c r="Q29" i="1"/>
  <c r="P29" i="1"/>
  <c r="O29" i="1"/>
  <c r="N29" i="1"/>
  <c r="M29" i="1"/>
  <c r="L29" i="1"/>
  <c r="K29" i="1"/>
  <c r="J29" i="1"/>
  <c r="I29" i="1"/>
  <c r="H29" i="1"/>
  <c r="G29" i="1"/>
  <c r="F29" i="1"/>
  <c r="AB24" i="1"/>
  <c r="AA24" i="1"/>
  <c r="Z24" i="1"/>
  <c r="Y24" i="1"/>
  <c r="X24" i="1"/>
  <c r="W24" i="1"/>
  <c r="V24" i="1"/>
  <c r="U24" i="1"/>
  <c r="T24" i="1"/>
  <c r="S24" i="1"/>
  <c r="R24" i="1"/>
  <c r="Q24" i="1"/>
  <c r="P24" i="1"/>
  <c r="O24" i="1"/>
  <c r="N24" i="1"/>
  <c r="M24" i="1"/>
  <c r="L24" i="1"/>
  <c r="K24" i="1"/>
  <c r="J24" i="1"/>
  <c r="I24" i="1"/>
  <c r="H24" i="1"/>
  <c r="G24" i="1"/>
  <c r="F24" i="1"/>
  <c r="AB23" i="1"/>
  <c r="AA23" i="1"/>
  <c r="Z23" i="1"/>
  <c r="Y23" i="1"/>
  <c r="X23" i="1"/>
  <c r="W23" i="1"/>
  <c r="V23" i="1"/>
  <c r="U23" i="1"/>
  <c r="T23" i="1"/>
  <c r="S23" i="1"/>
  <c r="R23" i="1"/>
  <c r="Q23" i="1"/>
  <c r="P23" i="1"/>
  <c r="O23" i="1"/>
  <c r="N23" i="1"/>
  <c r="M23" i="1"/>
  <c r="L23" i="1"/>
  <c r="K23" i="1"/>
  <c r="J23" i="1"/>
  <c r="I23" i="1"/>
  <c r="H23" i="1"/>
  <c r="G23" i="1"/>
  <c r="F23" i="1"/>
  <c r="R22" i="1"/>
  <c r="Q22" i="1"/>
  <c r="P22" i="1"/>
  <c r="O22" i="1"/>
  <c r="N22" i="1"/>
  <c r="M22" i="1"/>
  <c r="L22" i="1"/>
  <c r="K22" i="1"/>
  <c r="J22" i="1"/>
  <c r="I22" i="1"/>
  <c r="H22" i="1"/>
  <c r="G22" i="1"/>
  <c r="F22" i="1"/>
  <c r="R21" i="1"/>
  <c r="Q21" i="1"/>
  <c r="P21" i="1"/>
  <c r="O21" i="1"/>
  <c r="N21" i="1"/>
  <c r="M21" i="1"/>
  <c r="L21" i="1"/>
  <c r="K21" i="1"/>
  <c r="J21" i="1"/>
  <c r="I21" i="1"/>
  <c r="H21" i="1"/>
  <c r="G21" i="1"/>
  <c r="F21" i="1"/>
  <c r="AB20" i="1"/>
  <c r="AA20" i="1"/>
  <c r="Z20" i="1"/>
  <c r="Y20" i="1"/>
  <c r="X20" i="1"/>
  <c r="W20" i="1"/>
  <c r="V20" i="1"/>
  <c r="U20" i="1"/>
  <c r="T20" i="1"/>
  <c r="S20" i="1"/>
  <c r="R20" i="1"/>
  <c r="Q20" i="1"/>
  <c r="P20" i="1"/>
  <c r="O20" i="1"/>
  <c r="N20" i="1"/>
  <c r="M20" i="1"/>
  <c r="L20" i="1"/>
  <c r="K20" i="1"/>
  <c r="J20" i="1"/>
  <c r="I20" i="1"/>
  <c r="H20" i="1"/>
  <c r="G20" i="1"/>
  <c r="F20" i="1"/>
  <c r="AB19" i="1"/>
  <c r="AA19" i="1"/>
  <c r="Z19" i="1"/>
  <c r="Y19" i="1"/>
  <c r="X19" i="1"/>
  <c r="W19" i="1"/>
  <c r="V19" i="1"/>
  <c r="U19" i="1"/>
  <c r="T19" i="1"/>
  <c r="S19" i="1"/>
  <c r="R19" i="1"/>
  <c r="Q19" i="1"/>
  <c r="P19" i="1"/>
  <c r="O19" i="1"/>
  <c r="N19" i="1"/>
  <c r="M19" i="1"/>
  <c r="L19" i="1"/>
  <c r="K19" i="1"/>
  <c r="J19" i="1"/>
  <c r="I19" i="1"/>
  <c r="H19" i="1"/>
  <c r="G19" i="1"/>
  <c r="F19" i="1"/>
  <c r="M18" i="1"/>
  <c r="L18" i="1"/>
  <c r="K18" i="1"/>
  <c r="J18" i="1"/>
  <c r="I18" i="1"/>
  <c r="H18" i="1"/>
  <c r="G18" i="1"/>
  <c r="F18" i="1"/>
  <c r="Y17" i="1"/>
  <c r="X17" i="1"/>
  <c r="W17" i="1"/>
  <c r="V17" i="1"/>
  <c r="U17" i="1"/>
  <c r="T17" i="1"/>
  <c r="S17" i="1"/>
  <c r="R17" i="1"/>
  <c r="Q17" i="1"/>
  <c r="P17" i="1"/>
  <c r="O17" i="1"/>
  <c r="N17" i="1"/>
  <c r="M17" i="1"/>
  <c r="L17" i="1"/>
  <c r="K17" i="1"/>
  <c r="J17" i="1"/>
  <c r="I17" i="1"/>
  <c r="H17" i="1"/>
  <c r="G17" i="1"/>
  <c r="F17" i="1"/>
  <c r="X16" i="1"/>
  <c r="W16" i="1"/>
  <c r="V16" i="1"/>
  <c r="U16" i="1"/>
  <c r="T16" i="1"/>
  <c r="S16" i="1"/>
  <c r="R16" i="1"/>
  <c r="Q16" i="1"/>
  <c r="P16" i="1"/>
  <c r="O16" i="1"/>
  <c r="N16" i="1"/>
  <c r="M16" i="1"/>
  <c r="L16" i="1"/>
  <c r="K16" i="1"/>
  <c r="J16" i="1"/>
  <c r="I16" i="1"/>
  <c r="H16" i="1"/>
  <c r="G16" i="1"/>
  <c r="F16" i="1"/>
  <c r="AB15" i="1"/>
  <c r="AA15" i="1"/>
  <c r="Z15" i="1"/>
  <c r="Y15" i="1"/>
  <c r="X15" i="1"/>
  <c r="W15" i="1"/>
  <c r="V15" i="1"/>
  <c r="U15" i="1"/>
  <c r="T15" i="1"/>
  <c r="S15" i="1"/>
  <c r="R15" i="1"/>
  <c r="Q15" i="1"/>
  <c r="P15" i="1"/>
  <c r="O15" i="1"/>
  <c r="N15" i="1"/>
  <c r="M15" i="1"/>
  <c r="L15" i="1"/>
  <c r="K15" i="1"/>
  <c r="J15" i="1"/>
  <c r="I15" i="1"/>
  <c r="H15" i="1"/>
  <c r="G15" i="1"/>
  <c r="F15" i="1"/>
  <c r="D12" i="1"/>
  <c r="Q12" i="1" s="1"/>
  <c r="AB11" i="1"/>
  <c r="AA11" i="1"/>
  <c r="Z11" i="1"/>
  <c r="Y11" i="1"/>
  <c r="X11" i="1"/>
  <c r="W11" i="1"/>
  <c r="V11" i="1"/>
  <c r="U11" i="1"/>
  <c r="T11" i="1"/>
  <c r="S11" i="1"/>
  <c r="R11" i="1"/>
  <c r="Q11" i="1"/>
  <c r="P11" i="1"/>
  <c r="O11" i="1"/>
  <c r="N11" i="1"/>
  <c r="M11" i="1"/>
  <c r="L11" i="1"/>
  <c r="K11" i="1"/>
  <c r="J11" i="1"/>
  <c r="I11" i="1"/>
  <c r="H11" i="1"/>
  <c r="G11" i="1"/>
  <c r="F11" i="1"/>
  <c r="E11" i="1"/>
  <c r="D11" i="1"/>
  <c r="AB10" i="1"/>
  <c r="AA10" i="1"/>
  <c r="Z10" i="1"/>
  <c r="Y10" i="1"/>
  <c r="X10" i="1"/>
  <c r="W10" i="1"/>
  <c r="V10" i="1"/>
  <c r="U10" i="1"/>
  <c r="T10" i="1"/>
  <c r="S10" i="1"/>
  <c r="R10" i="1"/>
  <c r="Q10" i="1"/>
  <c r="P10" i="1"/>
  <c r="O10" i="1"/>
  <c r="N10" i="1"/>
  <c r="M10" i="1"/>
  <c r="L10" i="1"/>
  <c r="K10" i="1"/>
  <c r="J10" i="1"/>
  <c r="I10" i="1"/>
  <c r="H10" i="1"/>
  <c r="G10" i="1"/>
  <c r="F10" i="1"/>
  <c r="E10" i="1"/>
  <c r="D10" i="1"/>
  <c r="V7" i="1"/>
  <c r="Q7" i="1"/>
  <c r="J7" i="1"/>
  <c r="I7" i="1"/>
  <c r="H7" i="1"/>
  <c r="G7" i="1"/>
  <c r="F7" i="1"/>
  <c r="E7" i="1"/>
  <c r="J4" i="14"/>
  <c r="Z9" i="12" l="1"/>
  <c r="J9" i="12"/>
  <c r="K9" i="12"/>
  <c r="L9" i="12"/>
  <c r="Y9" i="12"/>
  <c r="R17" i="12"/>
  <c r="U9" i="12"/>
  <c r="W9" i="12"/>
  <c r="V9" i="12" s="1"/>
  <c r="F6" i="12"/>
  <c r="R6" i="12"/>
  <c r="X9" i="12"/>
  <c r="I9" i="12"/>
  <c r="M9" i="12"/>
  <c r="N9" i="12"/>
  <c r="F17" i="12"/>
  <c r="E4" i="14"/>
  <c r="J3" i="14"/>
  <c r="E3" i="14"/>
  <c r="J2" i="14"/>
  <c r="G112" i="2"/>
  <c r="F112" i="2"/>
  <c r="D112" i="2"/>
  <c r="E112" i="2" s="1"/>
  <c r="G111" i="2"/>
  <c r="F111" i="2"/>
  <c r="D111" i="2"/>
  <c r="E111" i="2" s="1"/>
  <c r="G110" i="2"/>
  <c r="F110" i="2"/>
  <c r="D110" i="2"/>
  <c r="E110" i="2" s="1"/>
  <c r="G109" i="2"/>
  <c r="AA11" i="12" s="1"/>
  <c r="F109" i="2"/>
  <c r="W11" i="12" s="1"/>
  <c r="D109" i="2"/>
  <c r="E109" i="2" s="1"/>
  <c r="G108" i="2"/>
  <c r="O11" i="12" s="1"/>
  <c r="K11" i="12"/>
  <c r="D108" i="2"/>
  <c r="E108" i="2" s="1"/>
  <c r="M97" i="2"/>
  <c r="N97" i="2" s="1"/>
  <c r="M96" i="2"/>
  <c r="K110" i="2"/>
  <c r="M94" i="2"/>
  <c r="N93" i="2"/>
  <c r="D87" i="2"/>
  <c r="P38" i="4" s="1"/>
  <c r="D86" i="2"/>
  <c r="P37" i="4" s="1"/>
  <c r="D56" i="2"/>
  <c r="D62" i="2" s="1"/>
  <c r="P12" i="4" s="1"/>
  <c r="J53" i="2"/>
  <c r="I53" i="2"/>
  <c r="H109" i="2" l="1"/>
  <c r="I109" i="2" s="1"/>
  <c r="N94" i="2"/>
  <c r="K111" i="2"/>
  <c r="N31" i="12" s="1"/>
  <c r="N96" i="2"/>
  <c r="H11" i="12"/>
  <c r="L30" i="12"/>
  <c r="K30" i="12"/>
  <c r="O30" i="12"/>
  <c r="N30" i="12"/>
  <c r="X30" i="12"/>
  <c r="W30" i="12"/>
  <c r="Z30" i="12"/>
  <c r="AA30" i="12"/>
  <c r="X15" i="12"/>
  <c r="X34" i="12"/>
  <c r="K34" i="12"/>
  <c r="W34" i="12"/>
  <c r="L34" i="12"/>
  <c r="Z15" i="12"/>
  <c r="AA34" i="12"/>
  <c r="N34" i="12"/>
  <c r="Z34" i="12"/>
  <c r="O34" i="12"/>
  <c r="N15" i="12"/>
  <c r="K15" i="12"/>
  <c r="L15" i="12"/>
  <c r="O15" i="12"/>
  <c r="N11" i="12"/>
  <c r="W15" i="12"/>
  <c r="Z11" i="12"/>
  <c r="X11" i="12"/>
  <c r="AA15" i="12"/>
  <c r="AI15" i="12"/>
  <c r="AJ15" i="12"/>
  <c r="AL15" i="12"/>
  <c r="AM15" i="12"/>
  <c r="AI11" i="12"/>
  <c r="AJ11" i="12"/>
  <c r="AL11" i="12"/>
  <c r="AM11" i="12"/>
  <c r="AM12" i="12"/>
  <c r="AL12" i="12"/>
  <c r="I54" i="2"/>
  <c r="L11" i="12"/>
  <c r="H110" i="2"/>
  <c r="L38" i="4"/>
  <c r="N38" i="4"/>
  <c r="I38" i="4"/>
  <c r="M38" i="4"/>
  <c r="K38" i="4"/>
  <c r="J38" i="4"/>
  <c r="L37" i="4"/>
  <c r="I37" i="4"/>
  <c r="K37" i="4"/>
  <c r="N37" i="4"/>
  <c r="J37" i="4"/>
  <c r="M37" i="4"/>
  <c r="G54" i="2"/>
  <c r="K108" i="2"/>
  <c r="H111" i="2"/>
  <c r="U30" i="12"/>
  <c r="T30" i="12" s="1"/>
  <c r="J111" i="2"/>
  <c r="J54" i="2"/>
  <c r="J108" i="2"/>
  <c r="B42" i="14"/>
  <c r="P18" i="4"/>
  <c r="L18" i="4"/>
  <c r="K18" i="4"/>
  <c r="M18" i="4"/>
  <c r="N18" i="4"/>
  <c r="O18" i="4"/>
  <c r="N12" i="4"/>
  <c r="O12" i="4"/>
  <c r="L12" i="4"/>
  <c r="M12" i="4"/>
  <c r="K12" i="4"/>
  <c r="K112" i="2"/>
  <c r="J109" i="2"/>
  <c r="H112" i="2"/>
  <c r="K109" i="2"/>
  <c r="J112" i="2"/>
  <c r="J110" i="2"/>
  <c r="G53" i="2"/>
  <c r="H53" i="2" s="1"/>
  <c r="D51" i="2"/>
  <c r="E50" i="2"/>
  <c r="G45" i="2"/>
  <c r="H43" i="2"/>
  <c r="G33" i="2"/>
  <c r="H31" i="2"/>
  <c r="G24" i="2"/>
  <c r="U12" i="12" l="1"/>
  <c r="T12" i="12" s="1"/>
  <c r="I11" i="12"/>
  <c r="H30" i="12"/>
  <c r="I30" i="12"/>
  <c r="O35" i="12"/>
  <c r="N35" i="12"/>
  <c r="Z35" i="12"/>
  <c r="AA35" i="12"/>
  <c r="I111" i="2"/>
  <c r="L31" i="12"/>
  <c r="K31" i="12"/>
  <c r="I34" i="12"/>
  <c r="H34" i="12" s="1"/>
  <c r="U34" i="12"/>
  <c r="T34" i="12"/>
  <c r="Z31" i="12"/>
  <c r="X31" i="12" s="1"/>
  <c r="AA31" i="12"/>
  <c r="S28" i="12"/>
  <c r="G28" i="12"/>
  <c r="F28" i="12"/>
  <c r="R28" i="12"/>
  <c r="I112" i="2"/>
  <c r="W31" i="12"/>
  <c r="V29" i="12"/>
  <c r="J29" i="12"/>
  <c r="X35" i="12"/>
  <c r="K35" i="12"/>
  <c r="L35" i="12"/>
  <c r="W35" i="12"/>
  <c r="I15" i="12"/>
  <c r="H15" i="12"/>
  <c r="V10" i="12"/>
  <c r="S10" i="12" s="1"/>
  <c r="J10" i="12"/>
  <c r="H10" i="12" s="1"/>
  <c r="O16" i="12"/>
  <c r="N16" i="12"/>
  <c r="K16" i="12"/>
  <c r="L16" i="12"/>
  <c r="F9" i="12"/>
  <c r="G9" i="12"/>
  <c r="U15" i="12"/>
  <c r="T15" i="12"/>
  <c r="AL16" i="12"/>
  <c r="AA16" i="12"/>
  <c r="Z16" i="12"/>
  <c r="X16" i="12"/>
  <c r="W16" i="12"/>
  <c r="S9" i="12"/>
  <c r="R9" i="12"/>
  <c r="U11" i="12"/>
  <c r="T11" i="12"/>
  <c r="AH10" i="12"/>
  <c r="AE9" i="12"/>
  <c r="AD9" i="12"/>
  <c r="AJ16" i="12"/>
  <c r="AI16" i="12"/>
  <c r="H54" i="2"/>
  <c r="D54" i="2"/>
  <c r="AM16" i="12"/>
  <c r="AG15" i="12"/>
  <c r="AF15" i="12"/>
  <c r="AF11" i="12"/>
  <c r="AG11" i="12"/>
  <c r="I110" i="2"/>
  <c r="AI12" i="12"/>
  <c r="AJ12" i="12"/>
  <c r="Z12" i="12"/>
  <c r="X12" i="12" s="1"/>
  <c r="W12" i="12" s="1"/>
  <c r="AA12" i="12"/>
  <c r="L12" i="12"/>
  <c r="K12" i="12"/>
  <c r="O12" i="12"/>
  <c r="N12" i="12"/>
  <c r="R10" i="12" l="1"/>
  <c r="T10" i="12"/>
  <c r="H35" i="12"/>
  <c r="T35" i="12"/>
  <c r="U35" i="12"/>
  <c r="I35" i="12"/>
  <c r="T31" i="12"/>
  <c r="O31" i="12" s="1"/>
  <c r="U31" i="12"/>
  <c r="I31" i="12"/>
  <c r="H31" i="12"/>
  <c r="H29" i="12"/>
  <c r="F29" i="12"/>
  <c r="G29" i="12"/>
  <c r="T29" i="12"/>
  <c r="S29" i="12" s="1"/>
  <c r="R29" i="12"/>
  <c r="G10" i="12"/>
  <c r="F10" i="12"/>
  <c r="AL9" i="12" s="1"/>
  <c r="H16" i="12"/>
  <c r="I16" i="12"/>
  <c r="U16" i="12"/>
  <c r="T16" i="12"/>
  <c r="AF10" i="12"/>
  <c r="AD10" i="12"/>
  <c r="AE10" i="12"/>
  <c r="AF16" i="12"/>
  <c r="AG16" i="12"/>
  <c r="AF12" i="12"/>
  <c r="AG12" i="12"/>
  <c r="H108" i="2"/>
  <c r="I108" i="2" s="1"/>
  <c r="H12" i="12" s="1"/>
  <c r="I12" i="12" l="1"/>
</calcChain>
</file>

<file path=xl/sharedStrings.xml><?xml version="1.0" encoding="utf-8"?>
<sst xmlns="http://schemas.openxmlformats.org/spreadsheetml/2006/main" count="1868" uniqueCount="1125">
  <si>
    <t>●番号</t>
    <rPh sb="1" eb="3">
      <t>バンゴウ</t>
    </rPh>
    <phoneticPr fontId="3"/>
  </si>
  <si>
    <t>受付番号</t>
    <rPh sb="0" eb="2">
      <t>ウケツケ</t>
    </rPh>
    <rPh sb="2" eb="4">
      <t>バンゴウ</t>
    </rPh>
    <phoneticPr fontId="3"/>
  </si>
  <si>
    <t>前回受付番号</t>
    <rPh sb="0" eb="2">
      <t>ゼンカイ</t>
    </rPh>
    <rPh sb="2" eb="4">
      <t>ウケツケ</t>
    </rPh>
    <rPh sb="4" eb="6">
      <t>バンゴウ</t>
    </rPh>
    <phoneticPr fontId="3"/>
  </si>
  <si>
    <t>新規は不要</t>
    <rPh sb="0" eb="2">
      <t>シンキ</t>
    </rPh>
    <rPh sb="3" eb="5">
      <t>フヨウ</t>
    </rPh>
    <phoneticPr fontId="3"/>
  </si>
  <si>
    <t>許可区分</t>
    <rPh sb="0" eb="2">
      <t>キョカ</t>
    </rPh>
    <rPh sb="2" eb="4">
      <t>クブン</t>
    </rPh>
    <phoneticPr fontId="3"/>
  </si>
  <si>
    <t>許可番号</t>
    <rPh sb="0" eb="2">
      <t>キョカ</t>
    </rPh>
    <rPh sb="2" eb="4">
      <t>バンゴウ</t>
    </rPh>
    <phoneticPr fontId="3"/>
  </si>
  <si>
    <t>継続区分</t>
    <rPh sb="0" eb="2">
      <t>ケイゾク</t>
    </rPh>
    <rPh sb="2" eb="4">
      <t>クブン</t>
    </rPh>
    <phoneticPr fontId="3"/>
  </si>
  <si>
    <t>業者区分</t>
    <rPh sb="0" eb="2">
      <t>ギョウシャ</t>
    </rPh>
    <rPh sb="2" eb="4">
      <t>クブン</t>
    </rPh>
    <phoneticPr fontId="3"/>
  </si>
  <si>
    <t>委任先</t>
    <rPh sb="0" eb="2">
      <t>イニン</t>
    </rPh>
    <rPh sb="2" eb="3">
      <t>サキ</t>
    </rPh>
    <phoneticPr fontId="3"/>
  </si>
  <si>
    <t>法人前後区分</t>
    <rPh sb="0" eb="2">
      <t>ホウジン</t>
    </rPh>
    <rPh sb="2" eb="4">
      <t>ゼンゴ</t>
    </rPh>
    <rPh sb="4" eb="6">
      <t>クブン</t>
    </rPh>
    <phoneticPr fontId="3"/>
  </si>
  <si>
    <t>建退共等</t>
    <rPh sb="0" eb="1">
      <t>ケン</t>
    </rPh>
    <rPh sb="1" eb="2">
      <t>タイ</t>
    </rPh>
    <rPh sb="2" eb="3">
      <t>キョウ</t>
    </rPh>
    <rPh sb="3" eb="4">
      <t>トウ</t>
    </rPh>
    <phoneticPr fontId="3"/>
  </si>
  <si>
    <t>※</t>
    <phoneticPr fontId="3"/>
  </si>
  <si>
    <t>●商号又は名称</t>
    <rPh sb="1" eb="3">
      <t>ショウゴウ</t>
    </rPh>
    <rPh sb="3" eb="4">
      <t>マタ</t>
    </rPh>
    <rPh sb="5" eb="7">
      <t>メイショウ</t>
    </rPh>
    <phoneticPr fontId="3"/>
  </si>
  <si>
    <t>●選択項目</t>
    <rPh sb="1" eb="3">
      <t>センタク</t>
    </rPh>
    <rPh sb="3" eb="5">
      <t>コウモク</t>
    </rPh>
    <phoneticPr fontId="3"/>
  </si>
  <si>
    <t>カナ</t>
    <phoneticPr fontId="3"/>
  </si>
  <si>
    <t>フリガナ</t>
    <phoneticPr fontId="3"/>
  </si>
  <si>
    <t>法人区分</t>
    <rPh sb="0" eb="2">
      <t>ホウジン</t>
    </rPh>
    <rPh sb="2" eb="4">
      <t>クブン</t>
    </rPh>
    <phoneticPr fontId="3"/>
  </si>
  <si>
    <t>株式会社</t>
    <rPh sb="0" eb="2">
      <t>カブシキ</t>
    </rPh>
    <rPh sb="2" eb="4">
      <t>カイシャ</t>
    </rPh>
    <phoneticPr fontId="3"/>
  </si>
  <si>
    <t>有限会社</t>
    <rPh sb="0" eb="2">
      <t>ユウゲン</t>
    </rPh>
    <rPh sb="2" eb="4">
      <t>カイシャ</t>
    </rPh>
    <phoneticPr fontId="3"/>
  </si>
  <si>
    <t>合資会社</t>
    <rPh sb="0" eb="2">
      <t>ゴウシ</t>
    </rPh>
    <rPh sb="2" eb="4">
      <t>カイシャ</t>
    </rPh>
    <phoneticPr fontId="3"/>
  </si>
  <si>
    <t>個人</t>
    <rPh sb="0" eb="2">
      <t>コジン</t>
    </rPh>
    <phoneticPr fontId="3"/>
  </si>
  <si>
    <t>●委任先情報</t>
    <rPh sb="1" eb="3">
      <t>イニン</t>
    </rPh>
    <rPh sb="3" eb="4">
      <t>サキ</t>
    </rPh>
    <rPh sb="4" eb="6">
      <t>ジョウホウ</t>
    </rPh>
    <phoneticPr fontId="3"/>
  </si>
  <si>
    <t>役職名</t>
    <rPh sb="0" eb="3">
      <t>ヤクショクメイ</t>
    </rPh>
    <phoneticPr fontId="3"/>
  </si>
  <si>
    <t>氏名</t>
    <rPh sb="0" eb="2">
      <t>シメイ</t>
    </rPh>
    <phoneticPr fontId="3"/>
  </si>
  <si>
    <t>郵便番号</t>
    <rPh sb="0" eb="4">
      <t>ユウビンバンゴウ</t>
    </rPh>
    <phoneticPr fontId="3"/>
  </si>
  <si>
    <t>所在地</t>
    <rPh sb="0" eb="3">
      <t>ショザイチ</t>
    </rPh>
    <phoneticPr fontId="3"/>
  </si>
  <si>
    <t>電話番号</t>
    <rPh sb="0" eb="2">
      <t>デンワ</t>
    </rPh>
    <rPh sb="2" eb="4">
      <t>バンゴウ</t>
    </rPh>
    <phoneticPr fontId="3"/>
  </si>
  <si>
    <t>FAX番号</t>
    <rPh sb="3" eb="5">
      <t>バンゴウ</t>
    </rPh>
    <phoneticPr fontId="3"/>
  </si>
  <si>
    <t>Eメールアドレス</t>
    <phoneticPr fontId="3"/>
  </si>
  <si>
    <t>●本店情報</t>
    <rPh sb="1" eb="3">
      <t>ホンテン</t>
    </rPh>
    <rPh sb="3" eb="5">
      <t>ジョウホウ</t>
    </rPh>
    <phoneticPr fontId="3"/>
  </si>
  <si>
    <t>(左詰めで記入してください。代表者氏名の姓と名の間は１文字あけてください。)</t>
    <rPh sb="1" eb="3">
      <t>ヒダリヅ</t>
    </rPh>
    <rPh sb="5" eb="7">
      <t>キニュウ</t>
    </rPh>
    <rPh sb="14" eb="17">
      <t>ダイヒョウシャ</t>
    </rPh>
    <rPh sb="17" eb="19">
      <t>シメイ</t>
    </rPh>
    <rPh sb="20" eb="21">
      <t>セイ</t>
    </rPh>
    <rPh sb="22" eb="23">
      <t>メイ</t>
    </rPh>
    <rPh sb="24" eb="25">
      <t>アイダ</t>
    </rPh>
    <rPh sb="27" eb="29">
      <t>モジ</t>
    </rPh>
    <phoneticPr fontId="3"/>
  </si>
  <si>
    <t>所在地には、丁目、番地、号等を記入し、ハイフン「－」で省略しないでください。</t>
    <rPh sb="0" eb="3">
      <t>ショザイチ</t>
    </rPh>
    <rPh sb="6" eb="8">
      <t>チョウメ</t>
    </rPh>
    <rPh sb="9" eb="11">
      <t>バンチ</t>
    </rPh>
    <rPh sb="12" eb="13">
      <t>ゴウ</t>
    </rPh>
    <rPh sb="13" eb="14">
      <t>トウ</t>
    </rPh>
    <rPh sb="15" eb="17">
      <t>キニュウ</t>
    </rPh>
    <rPh sb="27" eb="29">
      <t>ショウリャク</t>
    </rPh>
    <phoneticPr fontId="3"/>
  </si>
  <si>
    <t>●担当者情報</t>
    <rPh sb="1" eb="4">
      <t>タントウシャ</t>
    </rPh>
    <rPh sb="4" eb="6">
      <t>ジョウホウ</t>
    </rPh>
    <phoneticPr fontId="3"/>
  </si>
  <si>
    <t>部署名</t>
    <rPh sb="0" eb="2">
      <t>ブショ</t>
    </rPh>
    <rPh sb="2" eb="3">
      <t>メイ</t>
    </rPh>
    <phoneticPr fontId="3"/>
  </si>
  <si>
    <t>担当者</t>
    <rPh sb="0" eb="3">
      <t>タントウシャ</t>
    </rPh>
    <phoneticPr fontId="3"/>
  </si>
  <si>
    <t>(申請内容について確認をするため問い合わせをする場合がございますので、記入してください。)</t>
    <rPh sb="1" eb="3">
      <t>シンセイ</t>
    </rPh>
    <rPh sb="3" eb="5">
      <t>ナイヨウ</t>
    </rPh>
    <rPh sb="9" eb="11">
      <t>カクニン</t>
    </rPh>
    <rPh sb="16" eb="17">
      <t>ト</t>
    </rPh>
    <rPh sb="18" eb="19">
      <t>ア</t>
    </rPh>
    <rPh sb="24" eb="26">
      <t>バアイ</t>
    </rPh>
    <rPh sb="35" eb="37">
      <t>キニュウ</t>
    </rPh>
    <phoneticPr fontId="3"/>
  </si>
  <si>
    <t>担当者氏名</t>
    <rPh sb="0" eb="3">
      <t>タントウシャ</t>
    </rPh>
    <rPh sb="3" eb="5">
      <t>シメイ</t>
    </rPh>
    <phoneticPr fontId="3"/>
  </si>
  <si>
    <t>商号名称</t>
    <rPh sb="0" eb="2">
      <t>ショウゴウ</t>
    </rPh>
    <rPh sb="2" eb="4">
      <t>メイショウ</t>
    </rPh>
    <phoneticPr fontId="3"/>
  </si>
  <si>
    <t>記入しないでください。</t>
    <rPh sb="0" eb="2">
      <t>キニュウ</t>
    </rPh>
    <phoneticPr fontId="3"/>
  </si>
  <si>
    <t>商号（カナ）</t>
    <rPh sb="0" eb="2">
      <t>ショウゴウ</t>
    </rPh>
    <phoneticPr fontId="3"/>
  </si>
  <si>
    <t>商号又は名称</t>
    <rPh sb="0" eb="2">
      <t>ショウゴウ</t>
    </rPh>
    <rPh sb="2" eb="3">
      <t>マタ</t>
    </rPh>
    <rPh sb="4" eb="6">
      <t>メイショウ</t>
    </rPh>
    <phoneticPr fontId="3"/>
  </si>
  <si>
    <t>代表者役職名</t>
    <rPh sb="0" eb="3">
      <t>ダイヒョウシャ</t>
    </rPh>
    <rPh sb="3" eb="6">
      <t>ヤクショクメイ</t>
    </rPh>
    <phoneticPr fontId="3"/>
  </si>
  <si>
    <t>代表者氏名（カナ）</t>
    <rPh sb="0" eb="3">
      <t>ダイヒョウシャ</t>
    </rPh>
    <rPh sb="3" eb="5">
      <t>シメイ</t>
    </rPh>
    <phoneticPr fontId="3"/>
  </si>
  <si>
    <t>代表者氏名</t>
    <rPh sb="0" eb="3">
      <t>ダイヒョウシャ</t>
    </rPh>
    <rPh sb="3" eb="5">
      <t>シメイ</t>
    </rPh>
    <phoneticPr fontId="3"/>
  </si>
  <si>
    <t>委任先代表役職名</t>
    <rPh sb="0" eb="2">
      <t>イニン</t>
    </rPh>
    <rPh sb="2" eb="3">
      <t>サキ</t>
    </rPh>
    <rPh sb="3" eb="5">
      <t>ダイヒョウ</t>
    </rPh>
    <rPh sb="5" eb="8">
      <t>ヤクショクメイ</t>
    </rPh>
    <phoneticPr fontId="3"/>
  </si>
  <si>
    <t>本店</t>
    <rPh sb="0" eb="2">
      <t>ホンテン</t>
    </rPh>
    <phoneticPr fontId="3"/>
  </si>
  <si>
    <t>●法人情報（本店）</t>
    <rPh sb="1" eb="3">
      <t>ホウジン</t>
    </rPh>
    <rPh sb="3" eb="5">
      <t>ジョウホウ</t>
    </rPh>
    <rPh sb="6" eb="8">
      <t>ホンテン</t>
    </rPh>
    <phoneticPr fontId="3"/>
  </si>
  <si>
    <t>●法人情報（委任先）</t>
    <rPh sb="1" eb="3">
      <t>ホウジン</t>
    </rPh>
    <rPh sb="3" eb="5">
      <t>ジョウホウ</t>
    </rPh>
    <rPh sb="6" eb="8">
      <t>イニン</t>
    </rPh>
    <rPh sb="8" eb="9">
      <t>サキ</t>
    </rPh>
    <phoneticPr fontId="3"/>
  </si>
  <si>
    <t>支店・営業所名</t>
    <rPh sb="0" eb="2">
      <t>シテン</t>
    </rPh>
    <rPh sb="3" eb="6">
      <t>エイギョウショ</t>
    </rPh>
    <rPh sb="6" eb="7">
      <t>メイ</t>
    </rPh>
    <phoneticPr fontId="3"/>
  </si>
  <si>
    <t>委任先代表役職名</t>
    <rPh sb="0" eb="2">
      <t>イニン</t>
    </rPh>
    <rPh sb="2" eb="3">
      <t>サキ</t>
    </rPh>
    <rPh sb="3" eb="5">
      <t>ダイヒョウ</t>
    </rPh>
    <rPh sb="5" eb="7">
      <t>ヤクショク</t>
    </rPh>
    <rPh sb="7" eb="8">
      <t>メイ</t>
    </rPh>
    <phoneticPr fontId="3"/>
  </si>
  <si>
    <t>委任先代表者氏名（カナ）</t>
    <rPh sb="0" eb="2">
      <t>イニン</t>
    </rPh>
    <rPh sb="2" eb="3">
      <t>サキ</t>
    </rPh>
    <rPh sb="3" eb="6">
      <t>ダイヒョウシャ</t>
    </rPh>
    <rPh sb="6" eb="8">
      <t>シメイ</t>
    </rPh>
    <phoneticPr fontId="3"/>
  </si>
  <si>
    <t>委任先代表者氏名</t>
    <rPh sb="0" eb="2">
      <t>イニン</t>
    </rPh>
    <rPh sb="2" eb="3">
      <t>サキ</t>
    </rPh>
    <rPh sb="3" eb="6">
      <t>ダイヒョウシャ</t>
    </rPh>
    <rPh sb="6" eb="8">
      <t>シメイ</t>
    </rPh>
    <phoneticPr fontId="3"/>
  </si>
  <si>
    <t>担当者氏名（カナ）</t>
    <rPh sb="0" eb="3">
      <t>タントウシャ</t>
    </rPh>
    <rPh sb="3" eb="5">
      <t>シメイ</t>
    </rPh>
    <phoneticPr fontId="3"/>
  </si>
  <si>
    <t>連絡先電話番号</t>
    <rPh sb="0" eb="3">
      <t>レンラクサキ</t>
    </rPh>
    <rPh sb="3" eb="5">
      <t>デンワ</t>
    </rPh>
    <rPh sb="5" eb="7">
      <t>バンゴウ</t>
    </rPh>
    <phoneticPr fontId="3"/>
  </si>
  <si>
    <t>福井県</t>
    <rPh sb="0" eb="3">
      <t>フクイケン</t>
    </rPh>
    <phoneticPr fontId="3"/>
  </si>
  <si>
    <t>北海道</t>
  </si>
  <si>
    <t>青森県</t>
  </si>
  <si>
    <t>滋賀県</t>
  </si>
  <si>
    <t>京都府</t>
  </si>
  <si>
    <t>岩手県</t>
  </si>
  <si>
    <t>大阪府</t>
  </si>
  <si>
    <t>宮城県</t>
  </si>
  <si>
    <t>兵庫県</t>
  </si>
  <si>
    <t>秋田県</t>
  </si>
  <si>
    <t>奈良県</t>
  </si>
  <si>
    <t>山形県</t>
  </si>
  <si>
    <t>和歌山県</t>
  </si>
  <si>
    <t>福島県</t>
  </si>
  <si>
    <t>鳥取県</t>
  </si>
  <si>
    <t>茨城県</t>
  </si>
  <si>
    <t>島根県</t>
  </si>
  <si>
    <t>栃木県</t>
  </si>
  <si>
    <t>岡山県</t>
  </si>
  <si>
    <t>群馬県</t>
  </si>
  <si>
    <t>広島県</t>
  </si>
  <si>
    <t>埼玉県</t>
  </si>
  <si>
    <t>山口県</t>
  </si>
  <si>
    <t>千葉県</t>
  </si>
  <si>
    <t>徳島県</t>
  </si>
  <si>
    <t>東京都</t>
  </si>
  <si>
    <t>香川県</t>
  </si>
  <si>
    <t>神奈川県</t>
  </si>
  <si>
    <t>愛媛県</t>
  </si>
  <si>
    <t>新潟県</t>
  </si>
  <si>
    <t>高知県</t>
  </si>
  <si>
    <t>富山県</t>
  </si>
  <si>
    <t>福岡県</t>
  </si>
  <si>
    <t>石川県</t>
  </si>
  <si>
    <t>佐賀県</t>
  </si>
  <si>
    <t>長崎県</t>
  </si>
  <si>
    <t>山梨県</t>
  </si>
  <si>
    <t>熊本県</t>
  </si>
  <si>
    <t>長野県</t>
  </si>
  <si>
    <t>大分県</t>
  </si>
  <si>
    <t>岐阜県</t>
  </si>
  <si>
    <t>宮崎県</t>
  </si>
  <si>
    <t>静岡県</t>
  </si>
  <si>
    <t>鹿児島県</t>
  </si>
  <si>
    <t>愛知県</t>
  </si>
  <si>
    <t>沖縄県</t>
  </si>
  <si>
    <t>三重県</t>
  </si>
  <si>
    <t>国土交通</t>
    <rPh sb="0" eb="2">
      <t>コクド</t>
    </rPh>
    <rPh sb="2" eb="4">
      <t>コウツウ</t>
    </rPh>
    <phoneticPr fontId="3"/>
  </si>
  <si>
    <t>00</t>
    <phoneticPr fontId="3"/>
  </si>
  <si>
    <t>18</t>
    <phoneticPr fontId="3"/>
  </si>
  <si>
    <t>新規</t>
    <rPh sb="0" eb="2">
      <t>シンキ</t>
    </rPh>
    <phoneticPr fontId="3"/>
  </si>
  <si>
    <t>復活</t>
    <rPh sb="0" eb="2">
      <t>フッカツ</t>
    </rPh>
    <phoneticPr fontId="3"/>
  </si>
  <si>
    <t>市内</t>
    <rPh sb="0" eb="2">
      <t>シナイ</t>
    </rPh>
    <phoneticPr fontId="3"/>
  </si>
  <si>
    <t>準市内</t>
    <rPh sb="0" eb="1">
      <t>ジュン</t>
    </rPh>
    <rPh sb="1" eb="3">
      <t>シナイ</t>
    </rPh>
    <phoneticPr fontId="3"/>
  </si>
  <si>
    <t>県内</t>
    <rPh sb="0" eb="2">
      <t>ケンナイ</t>
    </rPh>
    <phoneticPr fontId="3"/>
  </si>
  <si>
    <t>準県内</t>
    <rPh sb="0" eb="1">
      <t>ジュン</t>
    </rPh>
    <rPh sb="1" eb="3">
      <t>ケンナイ</t>
    </rPh>
    <phoneticPr fontId="3"/>
  </si>
  <si>
    <t>県外</t>
    <rPh sb="0" eb="2">
      <t>ケンガイ</t>
    </rPh>
    <phoneticPr fontId="3"/>
  </si>
  <si>
    <t>無</t>
    <rPh sb="0" eb="1">
      <t>ナ</t>
    </rPh>
    <phoneticPr fontId="3"/>
  </si>
  <si>
    <t>有</t>
    <rPh sb="0" eb="1">
      <t>ア</t>
    </rPh>
    <phoneticPr fontId="3"/>
  </si>
  <si>
    <t>前</t>
    <rPh sb="0" eb="1">
      <t>マエ</t>
    </rPh>
    <phoneticPr fontId="3"/>
  </si>
  <si>
    <t>後</t>
    <rPh sb="0" eb="1">
      <t>アト</t>
    </rPh>
    <phoneticPr fontId="3"/>
  </si>
  <si>
    <t>加入</t>
    <rPh sb="0" eb="2">
      <t>カニュウ</t>
    </rPh>
    <phoneticPr fontId="3"/>
  </si>
  <si>
    <t>未加入</t>
    <rPh sb="0" eb="3">
      <t>ミカニュウ</t>
    </rPh>
    <phoneticPr fontId="3"/>
  </si>
  <si>
    <t>その他</t>
    <rPh sb="2" eb="3">
      <t>タ</t>
    </rPh>
    <phoneticPr fontId="3"/>
  </si>
  <si>
    <t>-</t>
    <phoneticPr fontId="3"/>
  </si>
  <si>
    <t>合同会社</t>
    <rPh sb="0" eb="2">
      <t>ゴウドウ</t>
    </rPh>
    <rPh sb="2" eb="4">
      <t>カイシャ</t>
    </rPh>
    <phoneticPr fontId="3"/>
  </si>
  <si>
    <t>姓と名の間は１マス空ける</t>
    <rPh sb="0" eb="1">
      <t>セイ</t>
    </rPh>
    <rPh sb="2" eb="3">
      <t>メイ</t>
    </rPh>
    <rPh sb="4" eb="5">
      <t>アイダ</t>
    </rPh>
    <rPh sb="9" eb="10">
      <t>ア</t>
    </rPh>
    <phoneticPr fontId="3"/>
  </si>
  <si>
    <t>●入力担当者</t>
    <rPh sb="1" eb="3">
      <t>ニュウリョク</t>
    </rPh>
    <rPh sb="3" eb="6">
      <t>タントウシャ</t>
    </rPh>
    <phoneticPr fontId="3"/>
  </si>
  <si>
    <t>＜業者カード　No.1＞</t>
    <rPh sb="1" eb="3">
      <t>ギョウシャ</t>
    </rPh>
    <phoneticPr fontId="3"/>
  </si>
  <si>
    <t>●受付番号</t>
    <rPh sb="1" eb="3">
      <t>ウケツケ</t>
    </rPh>
    <rPh sb="3" eb="5">
      <t>バンゴウ</t>
    </rPh>
    <phoneticPr fontId="3"/>
  </si>
  <si>
    <t>(フリガナ及び商号名称には法人区分を記入しないでください。左詰めで記入してください。)</t>
    <rPh sb="5" eb="6">
      <t>オヨ</t>
    </rPh>
    <rPh sb="7" eb="9">
      <t>ショウゴウ</t>
    </rPh>
    <rPh sb="9" eb="11">
      <t>メイショウ</t>
    </rPh>
    <rPh sb="13" eb="15">
      <t>ホウジン</t>
    </rPh>
    <rPh sb="15" eb="17">
      <t>クブン</t>
    </rPh>
    <rPh sb="18" eb="20">
      <t>キニュウ</t>
    </rPh>
    <rPh sb="29" eb="31">
      <t>ヒダリヅ</t>
    </rPh>
    <rPh sb="33" eb="35">
      <t>キニュウ</t>
    </rPh>
    <phoneticPr fontId="3"/>
  </si>
  <si>
    <t>(左詰めで記入してください。委任先の代表者氏名の姓と名の間は１文字あけてください。本店登録の場合は記載不要です。)</t>
    <rPh sb="1" eb="3">
      <t>ヒダリヅ</t>
    </rPh>
    <rPh sb="5" eb="7">
      <t>キニュウ</t>
    </rPh>
    <rPh sb="14" eb="16">
      <t>イニン</t>
    </rPh>
    <rPh sb="16" eb="17">
      <t>サキ</t>
    </rPh>
    <rPh sb="18" eb="21">
      <t>ダイヒョウシャ</t>
    </rPh>
    <rPh sb="21" eb="23">
      <t>シメイ</t>
    </rPh>
    <rPh sb="24" eb="25">
      <t>セイ</t>
    </rPh>
    <rPh sb="26" eb="27">
      <t>メイ</t>
    </rPh>
    <rPh sb="28" eb="29">
      <t>アイダ</t>
    </rPh>
    <rPh sb="31" eb="33">
      <t>モジ</t>
    </rPh>
    <rPh sb="41" eb="43">
      <t>ホンテン</t>
    </rPh>
    <rPh sb="43" eb="45">
      <t>トウロク</t>
    </rPh>
    <rPh sb="46" eb="48">
      <t>バアイ</t>
    </rPh>
    <rPh sb="49" eb="51">
      <t>キサイ</t>
    </rPh>
    <rPh sb="51" eb="53">
      <t>フヨウ</t>
    </rPh>
    <phoneticPr fontId="3"/>
  </si>
  <si>
    <t>＜業者カード　No.2＞</t>
    <rPh sb="1" eb="3">
      <t>ギョウシャ</t>
    </rPh>
    <phoneticPr fontId="3"/>
  </si>
  <si>
    <t>自己資本額</t>
    <rPh sb="0" eb="2">
      <t>ジコ</t>
    </rPh>
    <rPh sb="2" eb="4">
      <t>シホン</t>
    </rPh>
    <rPh sb="4" eb="5">
      <t>ガク</t>
    </rPh>
    <phoneticPr fontId="3"/>
  </si>
  <si>
    <t>営業年数</t>
    <rPh sb="0" eb="2">
      <t>エイギョウ</t>
    </rPh>
    <rPh sb="2" eb="4">
      <t>ネンスウ</t>
    </rPh>
    <phoneticPr fontId="3"/>
  </si>
  <si>
    <t>１級</t>
    <rPh sb="1" eb="2">
      <t>キュウ</t>
    </rPh>
    <phoneticPr fontId="3"/>
  </si>
  <si>
    <t>２級</t>
    <rPh sb="1" eb="2">
      <t>キュウ</t>
    </rPh>
    <phoneticPr fontId="3"/>
  </si>
  <si>
    <t>計</t>
    <rPh sb="0" eb="1">
      <t>ケイ</t>
    </rPh>
    <phoneticPr fontId="3"/>
  </si>
  <si>
    <t>その他の職員数</t>
    <rPh sb="2" eb="3">
      <t>タ</t>
    </rPh>
    <rPh sb="4" eb="7">
      <t>ショクインスウ</t>
    </rPh>
    <phoneticPr fontId="3"/>
  </si>
  <si>
    <t>●損益計算書</t>
    <rPh sb="1" eb="3">
      <t>ソンエキ</t>
    </rPh>
    <rPh sb="3" eb="6">
      <t>ケイサンショ</t>
    </rPh>
    <phoneticPr fontId="3"/>
  </si>
  <si>
    <t>年</t>
    <rPh sb="0" eb="1">
      <t>ネン</t>
    </rPh>
    <phoneticPr fontId="3"/>
  </si>
  <si>
    <t>人</t>
    <rPh sb="0" eb="1">
      <t>ニン</t>
    </rPh>
    <phoneticPr fontId="3"/>
  </si>
  <si>
    <t>点</t>
    <rPh sb="0" eb="1">
      <t>テン</t>
    </rPh>
    <phoneticPr fontId="3"/>
  </si>
  <si>
    <t>千円</t>
    <rPh sb="0" eb="2">
      <t>センエン</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</si>
  <si>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</si>
  <si>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</si>
  <si>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</si>
  <si>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</si>
  <si>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</si>
  <si>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</si>
  <si>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</si>
  <si>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</si>
  <si>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</si>
  <si>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審査基準年月日</t>
    <rPh sb="0" eb="2">
      <t>シンサ</t>
    </rPh>
    <rPh sb="2" eb="4">
      <t>キジュン</t>
    </rPh>
    <rPh sb="4" eb="7">
      <t>ネンガッピ</t>
    </rPh>
    <phoneticPr fontId="3"/>
  </si>
  <si>
    <t>経営規模等評価結果通知書に記載されている数字を入力してください。</t>
    <rPh sb="0" eb="2">
      <t>ケイエイ</t>
    </rPh>
    <rPh sb="2" eb="5">
      <t>キボトウ</t>
    </rPh>
    <rPh sb="5" eb="7">
      <t>ヒョウカ</t>
    </rPh>
    <rPh sb="7" eb="9">
      <t>ケッカ</t>
    </rPh>
    <rPh sb="9" eb="12">
      <t>ツウチショ</t>
    </rPh>
    <rPh sb="13" eb="15">
      <t>キサイ</t>
    </rPh>
    <rPh sb="20" eb="22">
      <t>スウジ</t>
    </rPh>
    <rPh sb="23" eb="25">
      <t>ニュウリョク</t>
    </rPh>
    <phoneticPr fontId="3"/>
  </si>
  <si>
    <r>
      <t>経常</t>
    </r>
    <r>
      <rPr>
        <sz val="11"/>
        <color rgb="FFFF0000"/>
        <rFont val="ＭＳ Ｐゴシック"/>
        <family val="3"/>
        <charset val="128"/>
        <scheme val="minor"/>
      </rPr>
      <t>損失</t>
    </r>
    <r>
      <rPr>
        <sz val="11"/>
        <color theme="1"/>
        <rFont val="ＭＳ Ｐゴシック"/>
        <family val="2"/>
        <charset val="128"/>
        <scheme val="minor"/>
      </rPr>
      <t>の場合は、負の数字を入力する</t>
    </r>
    <rPh sb="0" eb="2">
      <t>ケイジョウ</t>
    </rPh>
    <rPh sb="2" eb="4">
      <t>ソンシツ</t>
    </rPh>
    <rPh sb="5" eb="7">
      <t>バアイ</t>
    </rPh>
    <rPh sb="9" eb="10">
      <t>フ</t>
    </rPh>
    <rPh sb="11" eb="13">
      <t>スウジ</t>
    </rPh>
    <rPh sb="14" eb="16">
      <t>ニュウリョク</t>
    </rPh>
    <phoneticPr fontId="3"/>
  </si>
  <si>
    <t>貸借対照表に記載されている金額（単位：千円）を入力してください。</t>
    <rPh sb="0" eb="2">
      <t>タイシャク</t>
    </rPh>
    <rPh sb="2" eb="5">
      <t>タイショウヒョウ</t>
    </rPh>
    <rPh sb="6" eb="8">
      <t>キサイ</t>
    </rPh>
    <rPh sb="13" eb="15">
      <t>キンガク</t>
    </rPh>
    <rPh sb="16" eb="18">
      <t>タンイ</t>
    </rPh>
    <rPh sb="19" eb="21">
      <t>センエン</t>
    </rPh>
    <rPh sb="23" eb="25">
      <t>ニュウリョク</t>
    </rPh>
    <phoneticPr fontId="3"/>
  </si>
  <si>
    <t>損益計算書に記載されている金額（単位：千円）を入力してください。</t>
    <rPh sb="0" eb="2">
      <t>ソンエキ</t>
    </rPh>
    <rPh sb="2" eb="5">
      <t>ケイサンショ</t>
    </rPh>
    <rPh sb="6" eb="8">
      <t>キサイ</t>
    </rPh>
    <rPh sb="13" eb="15">
      <t>キンガク</t>
    </rPh>
    <rPh sb="16" eb="18">
      <t>タンイ</t>
    </rPh>
    <rPh sb="19" eb="21">
      <t>センエン</t>
    </rPh>
    <rPh sb="23" eb="25">
      <t>ニュウリョク</t>
    </rPh>
    <phoneticPr fontId="3"/>
  </si>
  <si>
    <r>
      <t>資産の部　</t>
    </r>
    <r>
      <rPr>
        <sz val="11"/>
        <color rgb="FFFF0000"/>
        <rFont val="ＭＳ Ｐゴシック"/>
        <family val="3"/>
        <charset val="128"/>
        <scheme val="minor"/>
      </rPr>
      <t>「流動資産合計」</t>
    </r>
    <r>
      <rPr>
        <sz val="11"/>
        <color theme="1"/>
        <rFont val="ＭＳ Ｐゴシック"/>
        <family val="2"/>
        <charset val="128"/>
        <scheme val="minor"/>
      </rPr>
      <t>　の金額</t>
    </r>
    <rPh sb="0" eb="2">
      <t>シサン</t>
    </rPh>
    <rPh sb="3" eb="4">
      <t>ブ</t>
    </rPh>
    <rPh sb="6" eb="8">
      <t>リュウドウ</t>
    </rPh>
    <rPh sb="8" eb="10">
      <t>シサン</t>
    </rPh>
    <rPh sb="10" eb="12">
      <t>ゴウケイ</t>
    </rPh>
    <rPh sb="15" eb="17">
      <t>キンガク</t>
    </rPh>
    <phoneticPr fontId="3"/>
  </si>
  <si>
    <r>
      <t>資産の部　</t>
    </r>
    <r>
      <rPr>
        <sz val="11"/>
        <color rgb="FFFF0000"/>
        <rFont val="ＭＳ Ｐゴシック"/>
        <family val="3"/>
        <charset val="128"/>
        <scheme val="minor"/>
      </rPr>
      <t>「固定資産合計」</t>
    </r>
    <r>
      <rPr>
        <sz val="11"/>
        <color theme="1"/>
        <rFont val="ＭＳ Ｐゴシック"/>
        <family val="2"/>
        <charset val="128"/>
        <scheme val="minor"/>
      </rPr>
      <t>　の金額</t>
    </r>
    <rPh sb="0" eb="2">
      <t>シサン</t>
    </rPh>
    <rPh sb="3" eb="4">
      <t>ブ</t>
    </rPh>
    <rPh sb="6" eb="8">
      <t>コテイ</t>
    </rPh>
    <rPh sb="8" eb="10">
      <t>シサン</t>
    </rPh>
    <rPh sb="10" eb="12">
      <t>ゴウケイ</t>
    </rPh>
    <rPh sb="15" eb="17">
      <t>キンガク</t>
    </rPh>
    <phoneticPr fontId="3"/>
  </si>
  <si>
    <r>
      <t>負債の部　</t>
    </r>
    <r>
      <rPr>
        <sz val="11"/>
        <color rgb="FFFF0000"/>
        <rFont val="ＭＳ Ｐゴシック"/>
        <family val="3"/>
        <charset val="128"/>
        <scheme val="minor"/>
      </rPr>
      <t>「流動負債合計」</t>
    </r>
    <r>
      <rPr>
        <sz val="11"/>
        <color theme="1"/>
        <rFont val="ＭＳ Ｐゴシック"/>
        <family val="2"/>
        <charset val="128"/>
        <scheme val="minor"/>
      </rPr>
      <t>　の金額</t>
    </r>
    <rPh sb="0" eb="2">
      <t>フサイ</t>
    </rPh>
    <rPh sb="3" eb="4">
      <t>ブ</t>
    </rPh>
    <rPh sb="6" eb="8">
      <t>リュウドウ</t>
    </rPh>
    <rPh sb="8" eb="10">
      <t>フサイ</t>
    </rPh>
    <rPh sb="10" eb="12">
      <t>ゴウケイ</t>
    </rPh>
    <rPh sb="15" eb="17">
      <t>キンガク</t>
    </rPh>
    <phoneticPr fontId="3"/>
  </si>
  <si>
    <r>
      <t>純資産の部　</t>
    </r>
    <r>
      <rPr>
        <sz val="11"/>
        <color rgb="FFFF0000"/>
        <rFont val="ＭＳ Ｐゴシック"/>
        <family val="3"/>
        <charset val="128"/>
        <scheme val="minor"/>
      </rPr>
      <t>「負債純資産合計」</t>
    </r>
    <r>
      <rPr>
        <sz val="11"/>
        <color theme="1"/>
        <rFont val="ＭＳ Ｐゴシック"/>
        <family val="2"/>
        <charset val="128"/>
        <scheme val="minor"/>
      </rPr>
      <t>　の金額</t>
    </r>
    <rPh sb="0" eb="1">
      <t>ジュン</t>
    </rPh>
    <rPh sb="1" eb="3">
      <t>シサン</t>
    </rPh>
    <rPh sb="4" eb="5">
      <t>ブ</t>
    </rPh>
    <rPh sb="7" eb="9">
      <t>フサイ</t>
    </rPh>
    <rPh sb="9" eb="10">
      <t>ジュン</t>
    </rPh>
    <rPh sb="10" eb="12">
      <t>シサン</t>
    </rPh>
    <rPh sb="12" eb="14">
      <t>ゴウケイ</t>
    </rPh>
    <rPh sb="17" eb="19">
      <t>キンガク</t>
    </rPh>
    <phoneticPr fontId="3"/>
  </si>
  <si>
    <t>総資本経常利益率</t>
    <rPh sb="0" eb="3">
      <t>ソウシホン</t>
    </rPh>
    <rPh sb="3" eb="5">
      <t>ケイジョウ</t>
    </rPh>
    <rPh sb="5" eb="7">
      <t>リエキ</t>
    </rPh>
    <rPh sb="7" eb="8">
      <t>リツ</t>
    </rPh>
    <phoneticPr fontId="3"/>
  </si>
  <si>
    <t>流動比率</t>
    <rPh sb="0" eb="2">
      <t>リュウドウ</t>
    </rPh>
    <rPh sb="2" eb="4">
      <t>ヒリツ</t>
    </rPh>
    <phoneticPr fontId="3"/>
  </si>
  <si>
    <t>固定比率</t>
    <rPh sb="0" eb="2">
      <t>コテイ</t>
    </rPh>
    <rPh sb="2" eb="4">
      <t>ヒリツ</t>
    </rPh>
    <phoneticPr fontId="3"/>
  </si>
  <si>
    <t>％</t>
    <phoneticPr fontId="3"/>
  </si>
  <si>
    <t>%</t>
    <phoneticPr fontId="3"/>
  </si>
  <si>
    <t>経営比率（小数点第2位を四捨五入し、小数点第1位で表示）</t>
    <rPh sb="0" eb="2">
      <t>ケイエイ</t>
    </rPh>
    <rPh sb="2" eb="4">
      <t>ヒリツ</t>
    </rPh>
    <rPh sb="5" eb="8">
      <t>ショウスウテン</t>
    </rPh>
    <rPh sb="8" eb="9">
      <t>ダイ</t>
    </rPh>
    <rPh sb="10" eb="11">
      <t>イ</t>
    </rPh>
    <rPh sb="12" eb="16">
      <t>シシャゴニュウ</t>
    </rPh>
    <rPh sb="18" eb="21">
      <t>ショウスウテン</t>
    </rPh>
    <rPh sb="21" eb="22">
      <t>ダイ</t>
    </rPh>
    <rPh sb="23" eb="24">
      <t>イ</t>
    </rPh>
    <rPh sb="25" eb="27">
      <t>ヒョウジ</t>
    </rPh>
    <phoneticPr fontId="3"/>
  </si>
  <si>
    <t>自動計算　（ｂ）÷（ｆ）×100</t>
    <rPh sb="0" eb="2">
      <t>ジドウ</t>
    </rPh>
    <rPh sb="2" eb="4">
      <t>ケイサン</t>
    </rPh>
    <phoneticPr fontId="3"/>
  </si>
  <si>
    <t>自動計算　（ｃ）÷（ｄ）×100</t>
    <rPh sb="0" eb="2">
      <t>ジドウ</t>
    </rPh>
    <rPh sb="2" eb="4">
      <t>ケイサン</t>
    </rPh>
    <phoneticPr fontId="3"/>
  </si>
  <si>
    <t>自動計算　（ｅ）÷（ａ）×100</t>
    <rPh sb="0" eb="2">
      <t>ジドウ</t>
    </rPh>
    <rPh sb="2" eb="4">
      <t>ケイサン</t>
    </rPh>
    <phoneticPr fontId="3"/>
  </si>
  <si>
    <t>自動計算　（Ⅱ）－（Ⅰ）</t>
    <rPh sb="0" eb="2">
      <t>ジドウ</t>
    </rPh>
    <rPh sb="2" eb="4">
      <t>ケイサン</t>
    </rPh>
    <phoneticPr fontId="3"/>
  </si>
  <si>
    <t>自動計算　（ⅰ）＋（ⅱ）＋（ⅲ）</t>
    <rPh sb="0" eb="2">
      <t>ジドウ</t>
    </rPh>
    <rPh sb="2" eb="4">
      <t>ケイサン</t>
    </rPh>
    <phoneticPr fontId="3"/>
  </si>
  <si>
    <r>
      <t>技術職員数</t>
    </r>
    <r>
      <rPr>
        <sz val="11"/>
        <color rgb="FFFF0000"/>
        <rFont val="ＭＳ Ｐゴシック"/>
        <family val="3"/>
        <charset val="128"/>
        <scheme val="minor"/>
      </rPr>
      <t>（Ⅰ）</t>
    </r>
    <rPh sb="0" eb="2">
      <t>ギジュツ</t>
    </rPh>
    <rPh sb="2" eb="5">
      <t>ショクインスウ</t>
    </rPh>
    <phoneticPr fontId="3"/>
  </si>
  <si>
    <r>
      <t>１級</t>
    </r>
    <r>
      <rPr>
        <sz val="11"/>
        <color rgb="FFFF0000"/>
        <rFont val="ＭＳ Ｐゴシック"/>
        <family val="3"/>
        <charset val="128"/>
        <scheme val="minor"/>
      </rPr>
      <t>（ⅰ）</t>
    </r>
    <rPh sb="1" eb="2">
      <t>キュウ</t>
    </rPh>
    <phoneticPr fontId="3"/>
  </si>
  <si>
    <r>
      <t>２級</t>
    </r>
    <r>
      <rPr>
        <sz val="11"/>
        <color rgb="FFFF0000"/>
        <rFont val="ＭＳ Ｐゴシック"/>
        <family val="3"/>
        <charset val="128"/>
        <scheme val="minor"/>
      </rPr>
      <t>（ⅱ）</t>
    </r>
    <rPh sb="1" eb="2">
      <t>キュウ</t>
    </rPh>
    <phoneticPr fontId="3"/>
  </si>
  <si>
    <r>
      <t>その他</t>
    </r>
    <r>
      <rPr>
        <sz val="11"/>
        <color rgb="FFFF0000"/>
        <rFont val="ＭＳ Ｐゴシック"/>
        <family val="3"/>
        <charset val="128"/>
        <scheme val="minor"/>
      </rPr>
      <t>（ⅲ）</t>
    </r>
    <rPh sb="2" eb="3">
      <t>タ</t>
    </rPh>
    <phoneticPr fontId="3"/>
  </si>
  <si>
    <r>
      <t>建設業従事職員数</t>
    </r>
    <r>
      <rPr>
        <sz val="11"/>
        <color rgb="FFFF0000"/>
        <rFont val="ＭＳ Ｐゴシック"/>
        <family val="3"/>
        <charset val="128"/>
        <scheme val="minor"/>
      </rPr>
      <t>（Ⅱ）</t>
    </r>
    <rPh sb="0" eb="3">
      <t>ケンセツギョウ</t>
    </rPh>
    <rPh sb="3" eb="5">
      <t>ジュウジ</t>
    </rPh>
    <rPh sb="5" eb="8">
      <t>ショクインスウ</t>
    </rPh>
    <phoneticPr fontId="3"/>
  </si>
  <si>
    <r>
      <t>自己資本額</t>
    </r>
    <r>
      <rPr>
        <sz val="11"/>
        <color rgb="FFFF0000"/>
        <rFont val="ＭＳ Ｐゴシック"/>
        <family val="3"/>
        <charset val="128"/>
        <scheme val="minor"/>
      </rPr>
      <t>（ａ）</t>
    </r>
    <rPh sb="0" eb="2">
      <t>ジコ</t>
    </rPh>
    <rPh sb="2" eb="4">
      <t>シホン</t>
    </rPh>
    <rPh sb="4" eb="5">
      <t>ガク</t>
    </rPh>
    <phoneticPr fontId="3"/>
  </si>
  <si>
    <r>
      <t>自己資本額等評点</t>
    </r>
    <r>
      <rPr>
        <sz val="11"/>
        <color rgb="FFFF0000"/>
        <rFont val="ＭＳ Ｐゴシック"/>
        <family val="3"/>
        <charset val="128"/>
        <scheme val="minor"/>
      </rPr>
      <t>（X2）</t>
    </r>
    <rPh sb="0" eb="2">
      <t>ジコ</t>
    </rPh>
    <rPh sb="2" eb="4">
      <t>シホン</t>
    </rPh>
    <rPh sb="4" eb="5">
      <t>ガク</t>
    </rPh>
    <rPh sb="5" eb="6">
      <t>トウ</t>
    </rPh>
    <rPh sb="6" eb="8">
      <t>ヒョウテン</t>
    </rPh>
    <phoneticPr fontId="3"/>
  </si>
  <si>
    <r>
      <t>経営状況評点</t>
    </r>
    <r>
      <rPr>
        <sz val="11"/>
        <color rgb="FFFF0000"/>
        <rFont val="ＭＳ Ｐゴシック"/>
        <family val="3"/>
        <charset val="128"/>
        <scheme val="minor"/>
      </rPr>
      <t>（Y)</t>
    </r>
    <rPh sb="0" eb="2">
      <t>ケイエイ</t>
    </rPh>
    <rPh sb="2" eb="4">
      <t>ジョウキョウ</t>
    </rPh>
    <rPh sb="4" eb="6">
      <t>ヒョウテン</t>
    </rPh>
    <phoneticPr fontId="3"/>
  </si>
  <si>
    <r>
      <t>その他審査項目評点</t>
    </r>
    <r>
      <rPr>
        <sz val="11"/>
        <color rgb="FFFF0000"/>
        <rFont val="ＭＳ Ｐゴシック"/>
        <family val="3"/>
        <charset val="128"/>
        <scheme val="minor"/>
      </rPr>
      <t>（W）</t>
    </r>
    <rPh sb="2" eb="3">
      <t>タ</t>
    </rPh>
    <rPh sb="3" eb="5">
      <t>シンサ</t>
    </rPh>
    <rPh sb="5" eb="7">
      <t>コウモク</t>
    </rPh>
    <rPh sb="7" eb="9">
      <t>ヒョウテン</t>
    </rPh>
    <phoneticPr fontId="3"/>
  </si>
  <si>
    <r>
      <t>流動資産</t>
    </r>
    <r>
      <rPr>
        <sz val="11"/>
        <color rgb="FFFF0000"/>
        <rFont val="ＭＳ Ｐゴシック"/>
        <family val="3"/>
        <charset val="128"/>
        <scheme val="minor"/>
      </rPr>
      <t>（ｃ）</t>
    </r>
    <rPh sb="0" eb="2">
      <t>リュウドウ</t>
    </rPh>
    <rPh sb="2" eb="4">
      <t>シサン</t>
    </rPh>
    <phoneticPr fontId="3"/>
  </si>
  <si>
    <r>
      <t>固定資産</t>
    </r>
    <r>
      <rPr>
        <sz val="11"/>
        <color rgb="FFFF0000"/>
        <rFont val="ＭＳ Ｐゴシック"/>
        <family val="3"/>
        <charset val="128"/>
        <scheme val="minor"/>
      </rPr>
      <t>（ｅ）</t>
    </r>
    <rPh sb="0" eb="2">
      <t>コテイ</t>
    </rPh>
    <rPh sb="2" eb="4">
      <t>シサン</t>
    </rPh>
    <phoneticPr fontId="3"/>
  </si>
  <si>
    <r>
      <t>流動負債</t>
    </r>
    <r>
      <rPr>
        <sz val="11"/>
        <color rgb="FFFF0000"/>
        <rFont val="ＭＳ Ｐゴシック"/>
        <family val="3"/>
        <charset val="128"/>
        <scheme val="minor"/>
      </rPr>
      <t>（ｄ）</t>
    </r>
    <rPh sb="0" eb="2">
      <t>リュウドウ</t>
    </rPh>
    <rPh sb="2" eb="4">
      <t>フサイ</t>
    </rPh>
    <phoneticPr fontId="3"/>
  </si>
  <si>
    <r>
      <t>経常利益</t>
    </r>
    <r>
      <rPr>
        <sz val="11"/>
        <color rgb="FFFF0000"/>
        <rFont val="ＭＳ Ｐゴシック"/>
        <family val="3"/>
        <charset val="128"/>
        <scheme val="minor"/>
      </rPr>
      <t>（ｂ）</t>
    </r>
    <rPh sb="0" eb="2">
      <t>ケイジョウ</t>
    </rPh>
    <rPh sb="2" eb="4">
      <t>リエキ</t>
    </rPh>
    <phoneticPr fontId="3"/>
  </si>
  <si>
    <t>土木一式工事</t>
    <rPh sb="0" eb="2">
      <t>ドボク</t>
    </rPh>
    <rPh sb="2" eb="4">
      <t>イッシキ</t>
    </rPh>
    <rPh sb="4" eb="6">
      <t>コウジ</t>
    </rPh>
    <phoneticPr fontId="3"/>
  </si>
  <si>
    <t>建築一式工事</t>
    <rPh sb="0" eb="2">
      <t>ケンチク</t>
    </rPh>
    <rPh sb="2" eb="4">
      <t>イッシキ</t>
    </rPh>
    <rPh sb="4" eb="6">
      <t>コウジ</t>
    </rPh>
    <phoneticPr fontId="3"/>
  </si>
  <si>
    <t>石工事</t>
    <rPh sb="0" eb="1">
      <t>イシ</t>
    </rPh>
    <rPh sb="1" eb="3">
      <t>コウジ</t>
    </rPh>
    <phoneticPr fontId="3"/>
  </si>
  <si>
    <t>大工工事</t>
    <rPh sb="0" eb="2">
      <t>ダイク</t>
    </rPh>
    <rPh sb="2" eb="4">
      <t>コウジ</t>
    </rPh>
    <phoneticPr fontId="3"/>
  </si>
  <si>
    <t>左官工事</t>
    <rPh sb="0" eb="2">
      <t>サカン</t>
    </rPh>
    <rPh sb="2" eb="4">
      <t>コウジ</t>
    </rPh>
    <phoneticPr fontId="3"/>
  </si>
  <si>
    <t>屋根工事</t>
    <rPh sb="0" eb="2">
      <t>ヤネ</t>
    </rPh>
    <rPh sb="2" eb="4">
      <t>コウジ</t>
    </rPh>
    <phoneticPr fontId="3"/>
  </si>
  <si>
    <t>電気工事</t>
    <rPh sb="0" eb="2">
      <t>デンキ</t>
    </rPh>
    <rPh sb="2" eb="4">
      <t>コウジ</t>
    </rPh>
    <phoneticPr fontId="3"/>
  </si>
  <si>
    <t>管工事</t>
    <rPh sb="0" eb="1">
      <t>カン</t>
    </rPh>
    <rPh sb="1" eb="3">
      <t>コウジ</t>
    </rPh>
    <phoneticPr fontId="3"/>
  </si>
  <si>
    <t>タイル・レンガ・ブロック工事</t>
    <rPh sb="12" eb="14">
      <t>コウジ</t>
    </rPh>
    <phoneticPr fontId="3"/>
  </si>
  <si>
    <t>鋼構造物工事</t>
    <rPh sb="0" eb="1">
      <t>コウ</t>
    </rPh>
    <rPh sb="1" eb="4">
      <t>コウゾウブツ</t>
    </rPh>
    <rPh sb="4" eb="6">
      <t>コウジ</t>
    </rPh>
    <phoneticPr fontId="3"/>
  </si>
  <si>
    <t>鉄筋工事</t>
    <rPh sb="0" eb="2">
      <t>テッキン</t>
    </rPh>
    <rPh sb="2" eb="4">
      <t>コウジ</t>
    </rPh>
    <phoneticPr fontId="3"/>
  </si>
  <si>
    <t>舗装工事</t>
    <rPh sb="0" eb="2">
      <t>ホソウ</t>
    </rPh>
    <rPh sb="2" eb="4">
      <t>コウジ</t>
    </rPh>
    <phoneticPr fontId="3"/>
  </si>
  <si>
    <t>しゅんせつ工事</t>
    <rPh sb="5" eb="7">
      <t>コウジ</t>
    </rPh>
    <phoneticPr fontId="3"/>
  </si>
  <si>
    <t>板金工事</t>
    <rPh sb="0" eb="2">
      <t>バンキン</t>
    </rPh>
    <rPh sb="2" eb="4">
      <t>コウジ</t>
    </rPh>
    <phoneticPr fontId="3"/>
  </si>
  <si>
    <t>ガラス工事</t>
    <rPh sb="3" eb="5">
      <t>コウジ</t>
    </rPh>
    <phoneticPr fontId="3"/>
  </si>
  <si>
    <t>塗装工事</t>
    <rPh sb="0" eb="2">
      <t>トソウ</t>
    </rPh>
    <rPh sb="2" eb="4">
      <t>コウジ</t>
    </rPh>
    <phoneticPr fontId="3"/>
  </si>
  <si>
    <t>防水工事</t>
    <rPh sb="0" eb="2">
      <t>ボウスイ</t>
    </rPh>
    <rPh sb="2" eb="4">
      <t>コウジ</t>
    </rPh>
    <phoneticPr fontId="3"/>
  </si>
  <si>
    <t>内装仕上工事</t>
    <rPh sb="0" eb="2">
      <t>ナイソウ</t>
    </rPh>
    <rPh sb="2" eb="4">
      <t>シア</t>
    </rPh>
    <rPh sb="4" eb="6">
      <t>コウジ</t>
    </rPh>
    <phoneticPr fontId="3"/>
  </si>
  <si>
    <t>機械器具設置工事</t>
    <rPh sb="0" eb="2">
      <t>キカイ</t>
    </rPh>
    <rPh sb="2" eb="4">
      <t>キグ</t>
    </rPh>
    <rPh sb="4" eb="6">
      <t>セッチ</t>
    </rPh>
    <rPh sb="6" eb="8">
      <t>コウジ</t>
    </rPh>
    <phoneticPr fontId="3"/>
  </si>
  <si>
    <t>熱絶縁工事</t>
    <rPh sb="0" eb="1">
      <t>ネツ</t>
    </rPh>
    <rPh sb="1" eb="3">
      <t>ゼツエン</t>
    </rPh>
    <rPh sb="3" eb="5">
      <t>コウジ</t>
    </rPh>
    <phoneticPr fontId="3"/>
  </si>
  <si>
    <t>電気通信工事</t>
    <rPh sb="0" eb="2">
      <t>デンキ</t>
    </rPh>
    <rPh sb="2" eb="4">
      <t>ツウシン</t>
    </rPh>
    <rPh sb="4" eb="6">
      <t>コウジ</t>
    </rPh>
    <phoneticPr fontId="3"/>
  </si>
  <si>
    <t>造園工事</t>
    <rPh sb="0" eb="2">
      <t>ゾウエン</t>
    </rPh>
    <rPh sb="2" eb="4">
      <t>コウジ</t>
    </rPh>
    <phoneticPr fontId="3"/>
  </si>
  <si>
    <t>さく井工事</t>
    <rPh sb="2" eb="3">
      <t>イ</t>
    </rPh>
    <rPh sb="3" eb="5">
      <t>コウジ</t>
    </rPh>
    <phoneticPr fontId="3"/>
  </si>
  <si>
    <t>建具工事</t>
    <rPh sb="0" eb="2">
      <t>タテグ</t>
    </rPh>
    <rPh sb="2" eb="4">
      <t>コウジ</t>
    </rPh>
    <phoneticPr fontId="3"/>
  </si>
  <si>
    <t>水道施設工事</t>
    <rPh sb="0" eb="2">
      <t>スイドウ</t>
    </rPh>
    <rPh sb="2" eb="4">
      <t>シセツ</t>
    </rPh>
    <rPh sb="4" eb="6">
      <t>コウジ</t>
    </rPh>
    <phoneticPr fontId="3"/>
  </si>
  <si>
    <t>消防施設工事</t>
    <rPh sb="0" eb="2">
      <t>ショウボウ</t>
    </rPh>
    <rPh sb="2" eb="4">
      <t>シセツ</t>
    </rPh>
    <rPh sb="4" eb="6">
      <t>コウジ</t>
    </rPh>
    <phoneticPr fontId="3"/>
  </si>
  <si>
    <t>清掃施設工事</t>
    <rPh sb="0" eb="2">
      <t>セイソウ</t>
    </rPh>
    <rPh sb="2" eb="4">
      <t>シセツ</t>
    </rPh>
    <rPh sb="4" eb="6">
      <t>コウジ</t>
    </rPh>
    <phoneticPr fontId="3"/>
  </si>
  <si>
    <t>解体工事</t>
    <rPh sb="0" eb="2">
      <t>カイタイ</t>
    </rPh>
    <rPh sb="2" eb="4">
      <t>コウジ</t>
    </rPh>
    <phoneticPr fontId="3"/>
  </si>
  <si>
    <t>010</t>
    <phoneticPr fontId="3"/>
  </si>
  <si>
    <t>020</t>
    <phoneticPr fontId="3"/>
  </si>
  <si>
    <t>030</t>
    <phoneticPr fontId="3"/>
  </si>
  <si>
    <t>040</t>
    <phoneticPr fontId="3"/>
  </si>
  <si>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</si>
  <si>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</si>
  <si>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</si>
  <si>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</si>
  <si>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</si>
  <si>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</si>
  <si>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</si>
  <si>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</si>
  <si>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</si>
  <si>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</si>
  <si>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</si>
  <si>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</si>
  <si>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</si>
  <si>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</si>
  <si>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</si>
  <si>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</si>
  <si>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</si>
  <si>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</si>
  <si>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</si>
  <si>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</si>
  <si>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</si>
  <si>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</si>
  <si>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</si>
  <si>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</si>
  <si>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</si>
  <si>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＜業者カード　No.3＞</t>
    <rPh sb="1" eb="3">
      <t>ギョウシャ</t>
    </rPh>
    <phoneticPr fontId="3"/>
  </si>
  <si>
    <t>＜業者カード　No.4＞</t>
    <rPh sb="1" eb="3">
      <t>ギョウシャ</t>
    </rPh>
    <phoneticPr fontId="3"/>
  </si>
  <si>
    <t>希望工種</t>
    <rPh sb="0" eb="2">
      <t>キボウ</t>
    </rPh>
    <rPh sb="2" eb="3">
      <t>コウ</t>
    </rPh>
    <rPh sb="3" eb="4">
      <t>シュ</t>
    </rPh>
    <phoneticPr fontId="3"/>
  </si>
  <si>
    <t>一般</t>
    <rPh sb="0" eb="2">
      <t>イッパン</t>
    </rPh>
    <phoneticPr fontId="3"/>
  </si>
  <si>
    <t>特定</t>
    <rPh sb="0" eb="2">
      <t>トクテイ</t>
    </rPh>
    <phoneticPr fontId="3"/>
  </si>
  <si>
    <t>総合評定値（Ｐ）</t>
    <rPh sb="0" eb="2">
      <t>ソウゴウ</t>
    </rPh>
    <rPh sb="2" eb="4">
      <t>ヒョウテイ</t>
    </rPh>
    <rPh sb="4" eb="5">
      <t>アタイ</t>
    </rPh>
    <phoneticPr fontId="3"/>
  </si>
  <si>
    <t>評点（Ｘ1）</t>
    <rPh sb="0" eb="2">
      <t>ヒョウテン</t>
    </rPh>
    <phoneticPr fontId="3"/>
  </si>
  <si>
    <t>評点（Ｚ）</t>
    <rPh sb="0" eb="2">
      <t>ヒョウテン</t>
    </rPh>
    <phoneticPr fontId="3"/>
  </si>
  <si>
    <t>二級</t>
    <rPh sb="0" eb="1">
      <t>ニ</t>
    </rPh>
    <rPh sb="1" eb="2">
      <t>キュウ</t>
    </rPh>
    <phoneticPr fontId="3"/>
  </si>
  <si>
    <t>業　者　カ　ー　ド　　( 建 設 工 事 ）</t>
    <rPh sb="0" eb="3">
      <t>ギョウシャ</t>
    </rPh>
    <rPh sb="13" eb="14">
      <t>タテ</t>
    </rPh>
    <rPh sb="15" eb="16">
      <t>セツ</t>
    </rPh>
    <rPh sb="17" eb="18">
      <t>タクミ</t>
    </rPh>
    <rPh sb="19" eb="20">
      <t>コト</t>
    </rPh>
    <phoneticPr fontId="9"/>
  </si>
  <si>
    <t>技　術　職　員　資　格　区　分</t>
    <rPh sb="0" eb="1">
      <t>ワザ</t>
    </rPh>
    <rPh sb="2" eb="3">
      <t>ジュツ</t>
    </rPh>
    <rPh sb="4" eb="5">
      <t>ショク</t>
    </rPh>
    <rPh sb="6" eb="7">
      <t>イン</t>
    </rPh>
    <rPh sb="8" eb="9">
      <t>シ</t>
    </rPh>
    <rPh sb="10" eb="11">
      <t>カク</t>
    </rPh>
    <rPh sb="12" eb="13">
      <t>ク</t>
    </rPh>
    <rPh sb="14" eb="15">
      <t>ブン</t>
    </rPh>
    <phoneticPr fontId="9"/>
  </si>
  <si>
    <t>造園（１級）</t>
  </si>
  <si>
    <t>防水施工（１級）</t>
  </si>
  <si>
    <t>給水装置工事主任技術者　　１年</t>
    <rPh sb="0" eb="2">
      <t>キュウスイ</t>
    </rPh>
    <rPh sb="2" eb="4">
      <t>ソウチ</t>
    </rPh>
    <rPh sb="4" eb="6">
      <t>コウジ</t>
    </rPh>
    <rPh sb="6" eb="8">
      <t>シュニン</t>
    </rPh>
    <rPh sb="8" eb="11">
      <t>ギジュツシャ</t>
    </rPh>
    <rPh sb="13" eb="15">
      <t>１ネン</t>
    </rPh>
    <phoneticPr fontId="9"/>
  </si>
  <si>
    <t>さく井（１級）</t>
  </si>
  <si>
    <t>1級建設機械施工技士　　１年</t>
    <rPh sb="12" eb="14">
      <t>１ネン</t>
    </rPh>
    <phoneticPr fontId="9"/>
  </si>
  <si>
    <t>1級土木施工管理技士</t>
  </si>
  <si>
    <t>2級土木施工管理技士(土木）</t>
  </si>
  <si>
    <t>1級建築施工管理技士</t>
  </si>
  <si>
    <t>1級電気工事施工管理技士</t>
  </si>
  <si>
    <t>2級土木施工管理技士(薬液注入)</t>
  </si>
  <si>
    <t>1級管工事施工管理技士</t>
  </si>
  <si>
    <t>2級建築施工管理技士(建築)</t>
  </si>
  <si>
    <t>1級電気通信工事施工管理技士</t>
    <rPh sb="2" eb="4">
      <t>デンキ</t>
    </rPh>
    <rPh sb="4" eb="6">
      <t>ツウシン</t>
    </rPh>
    <rPh sb="6" eb="8">
      <t>コウジ</t>
    </rPh>
    <phoneticPr fontId="9"/>
  </si>
  <si>
    <t>2級建築施工管理技士(躯体)</t>
  </si>
  <si>
    <t>1級造園施工管理技士</t>
  </si>
  <si>
    <t>2級建築施工管理技士(仕上げ)</t>
  </si>
  <si>
    <t>一級建築士</t>
    <rPh sb="0" eb="1">
      <t>イチ</t>
    </rPh>
    <phoneticPr fontId="9"/>
  </si>
  <si>
    <t>2級電気工事施工管理技士</t>
  </si>
  <si>
    <t>2級管工事施工管理技士</t>
  </si>
  <si>
    <t>2級電気通信工事施工管理技士</t>
    <rPh sb="2" eb="4">
      <t>デンキ</t>
    </rPh>
    <rPh sb="4" eb="6">
      <t>ツウシン</t>
    </rPh>
    <phoneticPr fontId="9"/>
  </si>
  <si>
    <t>2級造園施工管理技士</t>
  </si>
  <si>
    <t>二級建築士</t>
    <rPh sb="0" eb="1">
      <t>ニ</t>
    </rPh>
    <phoneticPr fontId="9"/>
  </si>
  <si>
    <t>木造建築士</t>
  </si>
  <si>
    <t>第１種電気工事士</t>
  </si>
  <si>
    <t>路面標示施工</t>
  </si>
  <si>
    <t>甲種消防設備士</t>
  </si>
  <si>
    <t>乙種消防設備士</t>
  </si>
  <si>
    <t>建築大工（１級）</t>
  </si>
  <si>
    <t>左官（１級）</t>
  </si>
  <si>
    <t>給排水衛生設備配管（１級）</t>
  </si>
  <si>
    <t>配管・配管工（１級）</t>
  </si>
  <si>
    <t>タイル張り・タイル張り工（１級）</t>
  </si>
  <si>
    <t>石工・石材施工・石積み（１級）</t>
  </si>
  <si>
    <t>鉄筋組立て・鉄筋施工（１級）</t>
  </si>
  <si>
    <t>工場板金（１級）</t>
  </si>
  <si>
    <t>板金・板金工・打出し板金（１級）</t>
  </si>
  <si>
    <t>かわらぶき・スレート施工（１級）</t>
  </si>
  <si>
    <t>ガラス施工（１級）</t>
  </si>
  <si>
    <t>塗装・木工塗装・木工塗装工（１級）</t>
  </si>
  <si>
    <t>建築塗装・建築塗装工（１級）</t>
  </si>
  <si>
    <t>金属塗装・金属塗装工（１級）</t>
  </si>
  <si>
    <t>噴霧塗装（１級）</t>
  </si>
  <si>
    <t>合計　(延人数）</t>
    <rPh sb="0" eb="2">
      <t>ゴウケイ</t>
    </rPh>
    <rPh sb="4" eb="5">
      <t>ノ</t>
    </rPh>
    <rPh sb="5" eb="7">
      <t>ニンズウ</t>
    </rPh>
    <phoneticPr fontId="9"/>
  </si>
  <si>
    <t>畳製作・畳工（１級）</t>
  </si>
  <si>
    <t>合計　(実人数）</t>
    <rPh sb="0" eb="2">
      <t>ゴウケイ</t>
    </rPh>
    <rPh sb="4" eb="5">
      <t>ジツ</t>
    </rPh>
    <rPh sb="5" eb="7">
      <t>ニンズウ</t>
    </rPh>
    <phoneticPr fontId="9"/>
  </si>
  <si>
    <t>Ｎｏ．３</t>
    <phoneticPr fontId="9"/>
  </si>
  <si>
    <t>Ｎｏ．１</t>
    <phoneticPr fontId="9"/>
  </si>
  <si>
    <t>許可区分（機関名）</t>
    <rPh sb="0" eb="2">
      <t>キョカ</t>
    </rPh>
    <rPh sb="2" eb="4">
      <t>クブン</t>
    </rPh>
    <rPh sb="5" eb="7">
      <t>キカン</t>
    </rPh>
    <rPh sb="7" eb="8">
      <t>メイ</t>
    </rPh>
    <phoneticPr fontId="3"/>
  </si>
  <si>
    <t>技術職員数</t>
    <rPh sb="0" eb="2">
      <t>ギジュツ</t>
    </rPh>
    <rPh sb="2" eb="4">
      <t>ショクイン</t>
    </rPh>
    <rPh sb="4" eb="5">
      <t>スウ</t>
    </rPh>
    <phoneticPr fontId="3"/>
  </si>
  <si>
    <t>評点</t>
    <rPh sb="0" eb="2">
      <t>ヒョウテン</t>
    </rPh>
    <phoneticPr fontId="3"/>
  </si>
  <si>
    <t>（Y）</t>
    <phoneticPr fontId="3"/>
  </si>
  <si>
    <t>（W）</t>
    <phoneticPr fontId="3"/>
  </si>
  <si>
    <t>月</t>
    <rPh sb="0" eb="1">
      <t>ツキ</t>
    </rPh>
    <phoneticPr fontId="3"/>
  </si>
  <si>
    <t>日</t>
    <rPh sb="0" eb="1">
      <t>ヒ</t>
    </rPh>
    <phoneticPr fontId="3"/>
  </si>
  <si>
    <t>人</t>
    <rPh sb="0" eb="1">
      <t>ヒト</t>
    </rPh>
    <phoneticPr fontId="3"/>
  </si>
  <si>
    <t>●貸借対照表</t>
    <rPh sb="1" eb="3">
      <t>タイシャク</t>
    </rPh>
    <rPh sb="3" eb="6">
      <t>タイショウヒョウ</t>
    </rPh>
    <phoneticPr fontId="3"/>
  </si>
  <si>
    <t>●経営比率</t>
    <rPh sb="1" eb="3">
      <t>ケイエイ</t>
    </rPh>
    <rPh sb="3" eb="5">
      <t>ヒリツ</t>
    </rPh>
    <phoneticPr fontId="3"/>
  </si>
  <si>
    <t>流動資産</t>
    <rPh sb="0" eb="2">
      <t>リュウドウ</t>
    </rPh>
    <rPh sb="2" eb="4">
      <t>シサン</t>
    </rPh>
    <phoneticPr fontId="3"/>
  </si>
  <si>
    <t>流動負債</t>
    <rPh sb="0" eb="2">
      <t>リュウドウ</t>
    </rPh>
    <rPh sb="2" eb="4">
      <t>フサイ</t>
    </rPh>
    <phoneticPr fontId="3"/>
  </si>
  <si>
    <t>（ｃ）</t>
    <phoneticPr fontId="3"/>
  </si>
  <si>
    <t>（ｄ）</t>
    <phoneticPr fontId="3"/>
  </si>
  <si>
    <t>（ｅ）</t>
    <phoneticPr fontId="3"/>
  </si>
  <si>
    <t>（ｆ）</t>
    <phoneticPr fontId="3"/>
  </si>
  <si>
    <t>経常利益</t>
    <rPh sb="0" eb="2">
      <t>ケイジョウ</t>
    </rPh>
    <rPh sb="2" eb="4">
      <t>リエキ</t>
    </rPh>
    <phoneticPr fontId="3"/>
  </si>
  <si>
    <t>※</t>
    <phoneticPr fontId="3"/>
  </si>
  <si>
    <t>自動計算</t>
    <rPh sb="0" eb="2">
      <t>ジドウ</t>
    </rPh>
    <rPh sb="2" eb="4">
      <t>ケイサン</t>
    </rPh>
    <phoneticPr fontId="3"/>
  </si>
  <si>
    <t>点</t>
    <rPh sb="0" eb="1">
      <t>テン</t>
    </rPh>
    <phoneticPr fontId="3"/>
  </si>
  <si>
    <t>人</t>
    <rPh sb="0" eb="1">
      <t>ニン</t>
    </rPh>
    <phoneticPr fontId="3"/>
  </si>
  <si>
    <t>Ｎｏ．２</t>
    <phoneticPr fontId="9"/>
  </si>
  <si>
    <t xml:space="preserve">※
</t>
    <phoneticPr fontId="3"/>
  </si>
  <si>
    <t>経営評価情報には、提出された経営規模等評価結果通知書に記載されている該当項目の数字を記入してください。</t>
    <rPh sb="0" eb="2">
      <t>ケイエイ</t>
    </rPh>
    <rPh sb="2" eb="4">
      <t>ヒョウカ</t>
    </rPh>
    <rPh sb="4" eb="6">
      <t>ジョウホウ</t>
    </rPh>
    <rPh sb="9" eb="11">
      <t>テイシュツ</t>
    </rPh>
    <rPh sb="14" eb="16">
      <t>ケイエイ</t>
    </rPh>
    <rPh sb="16" eb="19">
      <t>キボトウ</t>
    </rPh>
    <rPh sb="19" eb="21">
      <t>ヒョウカ</t>
    </rPh>
    <rPh sb="21" eb="23">
      <t>ケッカ</t>
    </rPh>
    <rPh sb="23" eb="26">
      <t>ツウチショ</t>
    </rPh>
    <rPh sb="27" eb="29">
      <t>キサイ</t>
    </rPh>
    <rPh sb="34" eb="36">
      <t>ガイトウ</t>
    </rPh>
    <rPh sb="36" eb="38">
      <t>コウモク</t>
    </rPh>
    <rPh sb="39" eb="41">
      <t>スウジ</t>
    </rPh>
    <rPh sb="42" eb="44">
      <t>キニュウ</t>
    </rPh>
    <phoneticPr fontId="3"/>
  </si>
  <si>
    <t>その他の職員数については、建設業従事職員数と技術職員数の差を記入してください。</t>
    <rPh sb="2" eb="3">
      <t>タ</t>
    </rPh>
    <rPh sb="4" eb="6">
      <t>ショクイン</t>
    </rPh>
    <rPh sb="6" eb="7">
      <t>スウ</t>
    </rPh>
    <rPh sb="13" eb="16">
      <t>ケンセツギョウ</t>
    </rPh>
    <rPh sb="16" eb="18">
      <t>ジュウジ</t>
    </rPh>
    <rPh sb="18" eb="21">
      <t>ショクインスウ</t>
    </rPh>
    <rPh sb="22" eb="24">
      <t>ギジュツ</t>
    </rPh>
    <rPh sb="24" eb="27">
      <t>ショクインスウ</t>
    </rPh>
    <rPh sb="28" eb="29">
      <t>サ</t>
    </rPh>
    <rPh sb="30" eb="32">
      <t>キニュウ</t>
    </rPh>
    <phoneticPr fontId="3"/>
  </si>
  <si>
    <t>職員数に該当がない場合は、0を記入してください。</t>
    <rPh sb="0" eb="3">
      <t>ショクインスウ</t>
    </rPh>
    <rPh sb="4" eb="6">
      <t>ガイトウ</t>
    </rPh>
    <rPh sb="9" eb="11">
      <t>バアイ</t>
    </rPh>
    <rPh sb="15" eb="17">
      <t>キニュウ</t>
    </rPh>
    <phoneticPr fontId="3"/>
  </si>
  <si>
    <t>全項目について、数字を入力する際は、半角英数で入力いただきますようお願いいたします。</t>
    <rPh sb="0" eb="1">
      <t>ゼン</t>
    </rPh>
    <rPh sb="1" eb="3">
      <t>コウモク</t>
    </rPh>
    <rPh sb="8" eb="10">
      <t>スウジ</t>
    </rPh>
    <rPh sb="11" eb="13">
      <t>ニュウリョク</t>
    </rPh>
    <rPh sb="15" eb="16">
      <t>サイ</t>
    </rPh>
    <rPh sb="18" eb="20">
      <t>ハンカク</t>
    </rPh>
    <rPh sb="20" eb="22">
      <t>エイスウ</t>
    </rPh>
    <rPh sb="23" eb="25">
      <t>ニュウリョク</t>
    </rPh>
    <rPh sb="34" eb="35">
      <t>ネガ</t>
    </rPh>
    <phoneticPr fontId="3"/>
  </si>
  <si>
    <t xml:space="preserve">※
</t>
    <phoneticPr fontId="3"/>
  </si>
  <si>
    <t>万</t>
    <rPh sb="0" eb="1">
      <t>マン</t>
    </rPh>
    <phoneticPr fontId="3"/>
  </si>
  <si>
    <t>億</t>
    <rPh sb="0" eb="1">
      <t>オク</t>
    </rPh>
    <phoneticPr fontId="3"/>
  </si>
  <si>
    <t>兆</t>
    <rPh sb="0" eb="1">
      <t>チョウ</t>
    </rPh>
    <phoneticPr fontId="3"/>
  </si>
  <si>
    <t>千</t>
    <rPh sb="0" eb="1">
      <t>セン</t>
    </rPh>
    <phoneticPr fontId="3"/>
  </si>
  <si>
    <t>百</t>
    <rPh sb="0" eb="1">
      <t>ヒャク</t>
    </rPh>
    <phoneticPr fontId="3"/>
  </si>
  <si>
    <t>十</t>
    <rPh sb="0" eb="1">
      <t>ジュウ</t>
    </rPh>
    <phoneticPr fontId="3"/>
  </si>
  <si>
    <t>一</t>
    <rPh sb="0" eb="1">
      <t>イチ</t>
    </rPh>
    <phoneticPr fontId="3"/>
  </si>
  <si>
    <t>．</t>
    <phoneticPr fontId="3"/>
  </si>
  <si>
    <t>（ｂ）/（ｆ）×100</t>
    <phoneticPr fontId="3"/>
  </si>
  <si>
    <t>（ｃ）/（ｄ）×100</t>
    <phoneticPr fontId="3"/>
  </si>
  <si>
    <t>（ｅ）/（ａ）×100</t>
    <phoneticPr fontId="3"/>
  </si>
  <si>
    <t>（ｂ）</t>
    <phoneticPr fontId="3"/>
  </si>
  <si>
    <t>（ａ）</t>
    <phoneticPr fontId="3"/>
  </si>
  <si>
    <t xml:space="preserve">※
</t>
    <phoneticPr fontId="3"/>
  </si>
  <si>
    <t>小数点第2位を四捨五入、小数点第1位まで記入してください。</t>
    <rPh sb="0" eb="3">
      <t>ショウスウテン</t>
    </rPh>
    <rPh sb="3" eb="4">
      <t>ダイ</t>
    </rPh>
    <rPh sb="5" eb="6">
      <t>イ</t>
    </rPh>
    <rPh sb="7" eb="11">
      <t>シシャゴニュウ</t>
    </rPh>
    <rPh sb="12" eb="15">
      <t>ショウスウテン</t>
    </rPh>
    <rPh sb="15" eb="16">
      <t>ダイ</t>
    </rPh>
    <rPh sb="17" eb="18">
      <t>イ</t>
    </rPh>
    <rPh sb="20" eb="22">
      <t>キニュウ</t>
    </rPh>
    <phoneticPr fontId="3"/>
  </si>
  <si>
    <t>ISOの登録は希望工種毎についてISOの登録がされているかで判断をしてください。委任先がある場合は、委任先での登録がされているかで判断をしてください。</t>
    <rPh sb="4" eb="6">
      <t>トウロク</t>
    </rPh>
    <rPh sb="7" eb="9">
      <t>キボウ</t>
    </rPh>
    <rPh sb="9" eb="10">
      <t>コウ</t>
    </rPh>
    <rPh sb="10" eb="11">
      <t>シュ</t>
    </rPh>
    <rPh sb="11" eb="12">
      <t>ゴト</t>
    </rPh>
    <rPh sb="20" eb="22">
      <t>トウロク</t>
    </rPh>
    <rPh sb="30" eb="32">
      <t>ハンダン</t>
    </rPh>
    <rPh sb="40" eb="42">
      <t>イニン</t>
    </rPh>
    <rPh sb="42" eb="43">
      <t>サキ</t>
    </rPh>
    <rPh sb="46" eb="48">
      <t>バアイ</t>
    </rPh>
    <rPh sb="50" eb="52">
      <t>イニン</t>
    </rPh>
    <rPh sb="52" eb="53">
      <t>サキ</t>
    </rPh>
    <rPh sb="55" eb="57">
      <t>トウロク</t>
    </rPh>
    <rPh sb="65" eb="67">
      <t>ハンダン</t>
    </rPh>
    <phoneticPr fontId="3"/>
  </si>
  <si>
    <t>月</t>
    <rPh sb="0" eb="1">
      <t>ツキ</t>
    </rPh>
    <phoneticPr fontId="3"/>
  </si>
  <si>
    <t>日</t>
    <rPh sb="0" eb="1">
      <t>ヒ</t>
    </rPh>
    <phoneticPr fontId="3"/>
  </si>
  <si>
    <t>(参考）</t>
    <rPh sb="1" eb="3">
      <t>サンコウ</t>
    </rPh>
    <phoneticPr fontId="3"/>
  </si>
  <si>
    <t>年/西</t>
    <rPh sb="0" eb="1">
      <t>ネン</t>
    </rPh>
    <rPh sb="2" eb="3">
      <t>ニシ</t>
    </rPh>
    <phoneticPr fontId="3"/>
  </si>
  <si>
    <t>有効期限年月日</t>
  </si>
  <si>
    <t>Ｎｏ．４</t>
    <phoneticPr fontId="9"/>
  </si>
  <si>
    <t>総合評点（P）</t>
    <rPh sb="0" eb="2">
      <t>ソウゴウ</t>
    </rPh>
    <rPh sb="2" eb="4">
      <t>ヒョウテン</t>
    </rPh>
    <phoneticPr fontId="3"/>
  </si>
  <si>
    <t>建設業許可年月日</t>
    <rPh sb="0" eb="3">
      <t>ケンセツギョウ</t>
    </rPh>
    <rPh sb="3" eb="5">
      <t>キョカ</t>
    </rPh>
    <rPh sb="5" eb="8">
      <t>ネンガッピ</t>
    </rPh>
    <phoneticPr fontId="3"/>
  </si>
  <si>
    <t>各工種の技術職員数に該当がない場合は、0を入力する。委任先のある場合は、そのうち委任先の技術者数を入力する。</t>
    <rPh sb="0" eb="1">
      <t>カク</t>
    </rPh>
    <rPh sb="1" eb="2">
      <t>コウ</t>
    </rPh>
    <rPh sb="2" eb="3">
      <t>シュ</t>
    </rPh>
    <rPh sb="4" eb="6">
      <t>ギジュツ</t>
    </rPh>
    <rPh sb="6" eb="9">
      <t>ショクインスウ</t>
    </rPh>
    <rPh sb="10" eb="12">
      <t>ガイトウ</t>
    </rPh>
    <rPh sb="15" eb="17">
      <t>バアイ</t>
    </rPh>
    <rPh sb="21" eb="23">
      <t>ニュウリョク</t>
    </rPh>
    <rPh sb="26" eb="28">
      <t>イニン</t>
    </rPh>
    <rPh sb="28" eb="29">
      <t>サキ</t>
    </rPh>
    <rPh sb="32" eb="34">
      <t>バアイ</t>
    </rPh>
    <rPh sb="40" eb="42">
      <t>イニン</t>
    </rPh>
    <rPh sb="42" eb="43">
      <t>サキ</t>
    </rPh>
    <rPh sb="44" eb="47">
      <t>ギジュツシャ</t>
    </rPh>
    <rPh sb="47" eb="48">
      <t>スウ</t>
    </rPh>
    <rPh sb="49" eb="51">
      <t>ニュウリョク</t>
    </rPh>
    <phoneticPr fontId="3"/>
  </si>
  <si>
    <t>一級、二級、その他の技術職員数については、業者カード記入時の実人数を記入してください。</t>
    <rPh sb="0" eb="2">
      <t>イッキュウ</t>
    </rPh>
    <rPh sb="3" eb="5">
      <t>２キュウ</t>
    </rPh>
    <rPh sb="8" eb="9">
      <t>タ</t>
    </rPh>
    <rPh sb="10" eb="12">
      <t>ギジュツ</t>
    </rPh>
    <rPh sb="12" eb="15">
      <t>ショクインスウ</t>
    </rPh>
    <rPh sb="21" eb="23">
      <t>ギョウシャ</t>
    </rPh>
    <rPh sb="26" eb="28">
      <t>キニュウ</t>
    </rPh>
    <rPh sb="28" eb="29">
      <t>ジ</t>
    </rPh>
    <rPh sb="30" eb="31">
      <t>ジツ</t>
    </rPh>
    <rPh sb="31" eb="33">
      <t>ニンズウ</t>
    </rPh>
    <rPh sb="34" eb="36">
      <t>キニュウ</t>
    </rPh>
    <phoneticPr fontId="3"/>
  </si>
  <si>
    <t>様式第１号（その１）</t>
    <rPh sb="0" eb="2">
      <t>ヨウシキ</t>
    </rPh>
    <rPh sb="2" eb="3">
      <t>ダイ</t>
    </rPh>
    <rPh sb="4" eb="5">
      <t>ゴウ</t>
    </rPh>
    <phoneticPr fontId="3"/>
  </si>
  <si>
    <t>建設工事競争入札参加資格審査申請書</t>
    <rPh sb="0" eb="2">
      <t>ケンセツ</t>
    </rPh>
    <rPh sb="2" eb="4">
      <t>コウジ</t>
    </rPh>
    <rPh sb="4" eb="6">
      <t>キョウソウ</t>
    </rPh>
    <rPh sb="6" eb="8">
      <t>ニュウサツ</t>
    </rPh>
    <rPh sb="8" eb="10">
      <t>サンカ</t>
    </rPh>
    <rPh sb="10" eb="12">
      <t>シカク</t>
    </rPh>
    <rPh sb="12" eb="14">
      <t>シンサ</t>
    </rPh>
    <rPh sb="14" eb="17">
      <t>シンセイショ</t>
    </rPh>
    <phoneticPr fontId="3"/>
  </si>
  <si>
    <t>敦賀市長</t>
    <rPh sb="0" eb="4">
      <t>ツルガシチョウ</t>
    </rPh>
    <phoneticPr fontId="3"/>
  </si>
  <si>
    <t>様</t>
    <rPh sb="0" eb="1">
      <t>サマ</t>
    </rPh>
    <phoneticPr fontId="3"/>
  </si>
  <si>
    <t>申請者</t>
    <rPh sb="0" eb="3">
      <t>シンセイシャ</t>
    </rPh>
    <phoneticPr fontId="3"/>
  </si>
  <si>
    <t>代表者役職</t>
    <rPh sb="0" eb="3">
      <t>ダイヒョウシャ</t>
    </rPh>
    <rPh sb="3" eb="5">
      <t>ヤクショク</t>
    </rPh>
    <phoneticPr fontId="3"/>
  </si>
  <si>
    <t>許可番号（経審）</t>
    <rPh sb="0" eb="2">
      <t>キョカ</t>
    </rPh>
    <rPh sb="2" eb="4">
      <t>バンゴウ</t>
    </rPh>
    <rPh sb="5" eb="6">
      <t>キョウ</t>
    </rPh>
    <rPh sb="6" eb="7">
      <t>シン</t>
    </rPh>
    <phoneticPr fontId="3"/>
  </si>
  <si>
    <t>実印</t>
    <rPh sb="0" eb="2">
      <t>ジツイン</t>
    </rPh>
    <phoneticPr fontId="3"/>
  </si>
  <si>
    <t>様式第３号</t>
    <rPh sb="0" eb="2">
      <t>ヨウシキ</t>
    </rPh>
    <rPh sb="2" eb="3">
      <t>ダイ</t>
    </rPh>
    <rPh sb="4" eb="5">
      <t>ゴウ</t>
    </rPh>
    <phoneticPr fontId="3"/>
  </si>
  <si>
    <t>代表者職名</t>
    <rPh sb="0" eb="3">
      <t>ダイヒョウシャ</t>
    </rPh>
    <rPh sb="3" eb="5">
      <t>ショクメイ</t>
    </rPh>
    <phoneticPr fontId="3"/>
  </si>
  <si>
    <t>受任者</t>
    <rPh sb="0" eb="2">
      <t>ジュニン</t>
    </rPh>
    <rPh sb="2" eb="3">
      <t>シャ</t>
    </rPh>
    <phoneticPr fontId="3"/>
  </si>
  <si>
    <t>印</t>
    <rPh sb="0" eb="1">
      <t>イン</t>
    </rPh>
    <phoneticPr fontId="3"/>
  </si>
  <si>
    <t>委　　　任　　　状</t>
    <rPh sb="0" eb="1">
      <t>イ</t>
    </rPh>
    <rPh sb="4" eb="5">
      <t>ニン</t>
    </rPh>
    <rPh sb="8" eb="9">
      <t>ジョウ</t>
    </rPh>
    <phoneticPr fontId="3"/>
  </si>
  <si>
    <t>（代理人）</t>
    <rPh sb="1" eb="4">
      <t>ダイリニン</t>
    </rPh>
    <phoneticPr fontId="3"/>
  </si>
  <si>
    <t>会社印</t>
    <rPh sb="0" eb="2">
      <t>カイシャ</t>
    </rPh>
    <rPh sb="2" eb="3">
      <t>イン</t>
    </rPh>
    <phoneticPr fontId="3"/>
  </si>
  <si>
    <t>使用印</t>
    <rPh sb="0" eb="2">
      <t>シヨウ</t>
    </rPh>
    <rPh sb="2" eb="3">
      <t>イン</t>
    </rPh>
    <phoneticPr fontId="3"/>
  </si>
  <si>
    <t>使　用　印　鑑　届</t>
    <rPh sb="0" eb="1">
      <t>シ</t>
    </rPh>
    <rPh sb="2" eb="3">
      <t>ヨウ</t>
    </rPh>
    <rPh sb="4" eb="5">
      <t>イン</t>
    </rPh>
    <rPh sb="6" eb="7">
      <t>カン</t>
    </rPh>
    <rPh sb="8" eb="9">
      <t>トドケ</t>
    </rPh>
    <phoneticPr fontId="3"/>
  </si>
  <si>
    <t>様式第４号</t>
    <rPh sb="0" eb="2">
      <t>ヨウシキ</t>
    </rPh>
    <rPh sb="2" eb="3">
      <t>ダイ</t>
    </rPh>
    <rPh sb="4" eb="5">
      <t>ゴウ</t>
    </rPh>
    <phoneticPr fontId="3"/>
  </si>
  <si>
    <t>使用印鑑を会社印との組み合わせで使用する場合には、会社印（角印等）を押印してください。</t>
    <rPh sb="0" eb="2">
      <t>シヨウ</t>
    </rPh>
    <rPh sb="2" eb="4">
      <t>インカン</t>
    </rPh>
    <rPh sb="5" eb="7">
      <t>カイシャ</t>
    </rPh>
    <rPh sb="7" eb="8">
      <t>イン</t>
    </rPh>
    <rPh sb="10" eb="11">
      <t>ク</t>
    </rPh>
    <rPh sb="12" eb="13">
      <t>ア</t>
    </rPh>
    <rPh sb="16" eb="18">
      <t>シヨウ</t>
    </rPh>
    <rPh sb="20" eb="22">
      <t>バアイ</t>
    </rPh>
    <rPh sb="25" eb="27">
      <t>カイシャ</t>
    </rPh>
    <rPh sb="27" eb="28">
      <t>イン</t>
    </rPh>
    <rPh sb="29" eb="30">
      <t>カド</t>
    </rPh>
    <rPh sb="30" eb="31">
      <t>イン</t>
    </rPh>
    <rPh sb="31" eb="32">
      <t>トウ</t>
    </rPh>
    <rPh sb="34" eb="36">
      <t>オウイン</t>
    </rPh>
    <phoneticPr fontId="3"/>
  </si>
  <si>
    <t>本店所在地</t>
    <rPh sb="0" eb="2">
      <t>ホンテン</t>
    </rPh>
    <rPh sb="2" eb="5">
      <t>ショザイチ</t>
    </rPh>
    <phoneticPr fontId="3"/>
  </si>
  <si>
    <t>委任先所在地</t>
    <rPh sb="0" eb="2">
      <t>イニン</t>
    </rPh>
    <rPh sb="2" eb="3">
      <t>サキ</t>
    </rPh>
    <rPh sb="3" eb="6">
      <t>ショザイチ</t>
    </rPh>
    <phoneticPr fontId="3"/>
  </si>
  <si>
    <t>基本情報</t>
    <rPh sb="0" eb="2">
      <t>キホン</t>
    </rPh>
    <rPh sb="2" eb="4">
      <t>ジョウホウ</t>
    </rPh>
    <phoneticPr fontId="3"/>
  </si>
  <si>
    <t>法人等略号</t>
    <rPh sb="0" eb="2">
      <t>ホウジン</t>
    </rPh>
    <rPh sb="2" eb="3">
      <t>トウ</t>
    </rPh>
    <rPh sb="3" eb="4">
      <t>リャク</t>
    </rPh>
    <rPh sb="4" eb="5">
      <t>ゴウ</t>
    </rPh>
    <phoneticPr fontId="3"/>
  </si>
  <si>
    <t>ＩＳＯ取得の有無</t>
    <rPh sb="3" eb="5">
      <t>シュトク</t>
    </rPh>
    <rPh sb="6" eb="8">
      <t>ウム</t>
    </rPh>
    <phoneticPr fontId="3"/>
  </si>
  <si>
    <t>ＩＳＯを取得している場合は、取得しているＩＳＯの種類にチェックしてください。</t>
    <rPh sb="4" eb="6">
      <t>シュトク</t>
    </rPh>
    <rPh sb="10" eb="12">
      <t>バアイ</t>
    </rPh>
    <rPh sb="14" eb="16">
      <t>シュトク</t>
    </rPh>
    <rPh sb="24" eb="26">
      <t>シュルイ</t>
    </rPh>
    <phoneticPr fontId="3"/>
  </si>
  <si>
    <t>支店登記の有無</t>
    <rPh sb="0" eb="2">
      <t>シテン</t>
    </rPh>
    <rPh sb="2" eb="4">
      <t>トウキ</t>
    </rPh>
    <rPh sb="5" eb="7">
      <t>ウム</t>
    </rPh>
    <phoneticPr fontId="3"/>
  </si>
  <si>
    <t>ＩＳＯ９０００</t>
    <phoneticPr fontId="3"/>
  </si>
  <si>
    <t>ＩＳＯ１４０００</t>
    <phoneticPr fontId="3"/>
  </si>
  <si>
    <t>ISO登録
（業種・部門毎）</t>
    <rPh sb="3" eb="5">
      <t>トウロク</t>
    </rPh>
    <rPh sb="7" eb="9">
      <t>ギョウシュ</t>
    </rPh>
    <rPh sb="10" eb="12">
      <t>ブモン</t>
    </rPh>
    <rPh sb="12" eb="13">
      <t>ゴト</t>
    </rPh>
    <phoneticPr fontId="3"/>
  </si>
  <si>
    <t>（株）</t>
    <rPh sb="1" eb="2">
      <t>カブ</t>
    </rPh>
    <phoneticPr fontId="3"/>
  </si>
  <si>
    <t>（有）</t>
    <rPh sb="1" eb="2">
      <t>ユウ</t>
    </rPh>
    <phoneticPr fontId="3"/>
  </si>
  <si>
    <t>合名会社</t>
    <rPh sb="0" eb="2">
      <t>ゴウメイ</t>
    </rPh>
    <rPh sb="2" eb="4">
      <t>カイシャ</t>
    </rPh>
    <phoneticPr fontId="3"/>
  </si>
  <si>
    <t>（名）</t>
    <rPh sb="1" eb="2">
      <t>メイ</t>
    </rPh>
    <phoneticPr fontId="3"/>
  </si>
  <si>
    <t>（資）</t>
    <rPh sb="1" eb="2">
      <t>シ</t>
    </rPh>
    <phoneticPr fontId="3"/>
  </si>
  <si>
    <t>（同）</t>
    <rPh sb="1" eb="2">
      <t>ドウ</t>
    </rPh>
    <phoneticPr fontId="3"/>
  </si>
  <si>
    <t>企業組合</t>
    <rPh sb="0" eb="2">
      <t>キギョウ</t>
    </rPh>
    <rPh sb="2" eb="4">
      <t>クミアイ</t>
    </rPh>
    <phoneticPr fontId="3"/>
  </si>
  <si>
    <t>（企）</t>
    <rPh sb="1" eb="2">
      <t>キ</t>
    </rPh>
    <phoneticPr fontId="3"/>
  </si>
  <si>
    <t>T</t>
    <phoneticPr fontId="3"/>
  </si>
  <si>
    <t>支店</t>
    <rPh sb="0" eb="2">
      <t>シテン</t>
    </rPh>
    <phoneticPr fontId="3"/>
  </si>
  <si>
    <t>（営業所）名</t>
    <phoneticPr fontId="3"/>
  </si>
  <si>
    <t>地域区分</t>
    <rPh sb="0" eb="2">
      <t>チイキ</t>
    </rPh>
    <rPh sb="2" eb="4">
      <t>クブン</t>
    </rPh>
    <phoneticPr fontId="3"/>
  </si>
  <si>
    <t>ＩＳＯ取得</t>
    <rPh sb="3" eb="5">
      <t>シュトク</t>
    </rPh>
    <phoneticPr fontId="3"/>
  </si>
  <si>
    <t>↓消さないでください</t>
    <rPh sb="1" eb="2">
      <t>ケ</t>
    </rPh>
    <phoneticPr fontId="3"/>
  </si>
  <si>
    <t>001</t>
    <phoneticPr fontId="3"/>
  </si>
  <si>
    <t>002</t>
    <phoneticPr fontId="3"/>
  </si>
  <si>
    <t>003</t>
    <phoneticPr fontId="3"/>
  </si>
  <si>
    <t>004</t>
    <phoneticPr fontId="3"/>
  </si>
  <si>
    <t>005</t>
    <phoneticPr fontId="3"/>
  </si>
  <si>
    <t>電子入札対象</t>
    <rPh sb="0" eb="2">
      <t>デンシ</t>
    </rPh>
    <rPh sb="2" eb="4">
      <t>ニュウサツ</t>
    </rPh>
    <rPh sb="4" eb="6">
      <t>タイショウ</t>
    </rPh>
    <phoneticPr fontId="3"/>
  </si>
  <si>
    <t>委任先を「有」とした場合は、委任先の法人情報及び技術職員数を入力してください。</t>
    <rPh sb="0" eb="2">
      <t>イニン</t>
    </rPh>
    <rPh sb="2" eb="3">
      <t>サキ</t>
    </rPh>
    <rPh sb="5" eb="6">
      <t>ア</t>
    </rPh>
    <rPh sb="10" eb="12">
      <t>バアイ</t>
    </rPh>
    <rPh sb="14" eb="16">
      <t>イニン</t>
    </rPh>
    <rPh sb="16" eb="17">
      <t>サキ</t>
    </rPh>
    <rPh sb="18" eb="20">
      <t>ホウジン</t>
    </rPh>
    <rPh sb="20" eb="22">
      <t>ジョウホウ</t>
    </rPh>
    <rPh sb="22" eb="23">
      <t>オヨ</t>
    </rPh>
    <rPh sb="24" eb="26">
      <t>ギジュツ</t>
    </rPh>
    <rPh sb="26" eb="29">
      <t>ショクインスウ</t>
    </rPh>
    <rPh sb="30" eb="32">
      <t>ニュウリョク</t>
    </rPh>
    <phoneticPr fontId="3"/>
  </si>
  <si>
    <t>支店・営業所名（カナ）</t>
    <rPh sb="0" eb="2">
      <t>シテン</t>
    </rPh>
    <rPh sb="3" eb="6">
      <t>エイギョウショ</t>
    </rPh>
    <rPh sb="6" eb="7">
      <t>メイ</t>
    </rPh>
    <phoneticPr fontId="3"/>
  </si>
  <si>
    <t>敦賀市の「建設工事」の入札は、原則、電子入札で執行しますので、未登録の業者は登録をしてください。</t>
    <rPh sb="0" eb="3">
      <t>ツルガシ</t>
    </rPh>
    <rPh sb="5" eb="7">
      <t>ケンセツ</t>
    </rPh>
    <rPh sb="7" eb="9">
      <t>コウジ</t>
    </rPh>
    <rPh sb="11" eb="13">
      <t>ニュウサツ</t>
    </rPh>
    <rPh sb="15" eb="17">
      <t>ゲンソク</t>
    </rPh>
    <rPh sb="18" eb="20">
      <t>デンシ</t>
    </rPh>
    <rPh sb="20" eb="22">
      <t>ニュウサツ</t>
    </rPh>
    <rPh sb="23" eb="25">
      <t>シッコウ</t>
    </rPh>
    <rPh sb="31" eb="34">
      <t>ミトウロク</t>
    </rPh>
    <rPh sb="35" eb="37">
      <t>ギョウシャ</t>
    </rPh>
    <rPh sb="38" eb="40">
      <t>トウロク</t>
    </rPh>
    <phoneticPr fontId="3"/>
  </si>
  <si>
    <t>M</t>
    <phoneticPr fontId="3"/>
  </si>
  <si>
    <t>S</t>
    <phoneticPr fontId="3"/>
  </si>
  <si>
    <t>H</t>
    <phoneticPr fontId="3"/>
  </si>
  <si>
    <t>委任先の支店について、法人の登記記録に記載がされているか。</t>
    <rPh sb="0" eb="2">
      <t>イニン</t>
    </rPh>
    <rPh sb="2" eb="3">
      <t>サキ</t>
    </rPh>
    <rPh sb="4" eb="6">
      <t>シテン</t>
    </rPh>
    <rPh sb="11" eb="13">
      <t>ホウジン</t>
    </rPh>
    <rPh sb="14" eb="16">
      <t>トウキ</t>
    </rPh>
    <rPh sb="16" eb="18">
      <t>キロク</t>
    </rPh>
    <rPh sb="19" eb="21">
      <t>キサイ</t>
    </rPh>
    <phoneticPr fontId="3"/>
  </si>
  <si>
    <t>申請日時点において、敦賀市の電子入札に対応の「有」の場合は、チェックしてください。</t>
    <rPh sb="0" eb="2">
      <t>シンセイ</t>
    </rPh>
    <rPh sb="2" eb="3">
      <t>ヒ</t>
    </rPh>
    <rPh sb="3" eb="5">
      <t>ジテン</t>
    </rPh>
    <rPh sb="10" eb="13">
      <t>ツルガシ</t>
    </rPh>
    <rPh sb="14" eb="16">
      <t>デンシ</t>
    </rPh>
    <rPh sb="16" eb="18">
      <t>ニュウサツ</t>
    </rPh>
    <rPh sb="19" eb="21">
      <t>タイオウ</t>
    </rPh>
    <rPh sb="23" eb="24">
      <t>ユウ</t>
    </rPh>
    <rPh sb="26" eb="28">
      <t>バアイ</t>
    </rPh>
    <phoneticPr fontId="3"/>
  </si>
  <si>
    <t>電子入札対象</t>
    <rPh sb="0" eb="2">
      <t>デンシ</t>
    </rPh>
    <rPh sb="2" eb="4">
      <t>イレフダ</t>
    </rPh>
    <rPh sb="4" eb="6">
      <t>タイショウ</t>
    </rPh>
    <phoneticPr fontId="3"/>
  </si>
  <si>
    <t>建退共</t>
    <rPh sb="0" eb="1">
      <t>ケン</t>
    </rPh>
    <rPh sb="1" eb="2">
      <t>タイ</t>
    </rPh>
    <rPh sb="2" eb="3">
      <t>キョウ</t>
    </rPh>
    <phoneticPr fontId="3"/>
  </si>
  <si>
    <t>●企業情報</t>
    <rPh sb="1" eb="3">
      <t>キギョウ</t>
    </rPh>
    <rPh sb="3" eb="5">
      <t>ジョウホウ</t>
    </rPh>
    <phoneticPr fontId="3"/>
  </si>
  <si>
    <t>支店登記区分</t>
    <rPh sb="0" eb="2">
      <t>シテン</t>
    </rPh>
    <rPh sb="2" eb="4">
      <t>トウキ</t>
    </rPh>
    <rPh sb="4" eb="6">
      <t>クブン</t>
    </rPh>
    <phoneticPr fontId="3"/>
  </si>
  <si>
    <t>●経営情報</t>
    <rPh sb="1" eb="3">
      <t>ケイエイ</t>
    </rPh>
    <rPh sb="3" eb="5">
      <t>ジョウホウ</t>
    </rPh>
    <phoneticPr fontId="3"/>
  </si>
  <si>
    <t>●社員情報</t>
    <rPh sb="1" eb="3">
      <t>シャイン</t>
    </rPh>
    <rPh sb="3" eb="5">
      <t>ジョウホウ</t>
    </rPh>
    <phoneticPr fontId="3"/>
  </si>
  <si>
    <t>技術職員以外の
職員数</t>
    <rPh sb="0" eb="2">
      <t>ギジュツ</t>
    </rPh>
    <rPh sb="2" eb="4">
      <t>ショクイン</t>
    </rPh>
    <rPh sb="4" eb="6">
      <t>イガイ</t>
    </rPh>
    <rPh sb="8" eb="10">
      <t>ショクイン</t>
    </rPh>
    <rPh sb="10" eb="11">
      <t>スウ</t>
    </rPh>
    <phoneticPr fontId="3"/>
  </si>
  <si>
    <t>その他
評価項目</t>
    <rPh sb="2" eb="3">
      <t>タ</t>
    </rPh>
    <rPh sb="4" eb="6">
      <t>ヒョウカ</t>
    </rPh>
    <rPh sb="6" eb="8">
      <t>コウモク</t>
    </rPh>
    <phoneticPr fontId="3"/>
  </si>
  <si>
    <t>経営状況
評点</t>
    <rPh sb="0" eb="2">
      <t>ケイエイ</t>
    </rPh>
    <rPh sb="2" eb="4">
      <t>ジョウキョウ</t>
    </rPh>
    <rPh sb="5" eb="7">
      <t>ヒョウテン</t>
    </rPh>
    <phoneticPr fontId="3"/>
  </si>
  <si>
    <t>●経営審査評点</t>
    <rPh sb="1" eb="3">
      <t>ケイエイ</t>
    </rPh>
    <rPh sb="3" eb="5">
      <t>シンサ</t>
    </rPh>
    <rPh sb="5" eb="7">
      <t>ヒョウテン</t>
    </rPh>
    <phoneticPr fontId="3"/>
  </si>
  <si>
    <t>合計
（建従職員数）</t>
    <rPh sb="0" eb="2">
      <t>ゴウケイ</t>
    </rPh>
    <rPh sb="4" eb="5">
      <t>ケン</t>
    </rPh>
    <rPh sb="5" eb="6">
      <t>ジュウ</t>
    </rPh>
    <rPh sb="6" eb="9">
      <t>ショクインスウ</t>
    </rPh>
    <phoneticPr fontId="3"/>
  </si>
  <si>
    <t>流動資産等・経常利益については、提出された直前営業年度の決算書又は財務諸表の貸借対照表・損益計算書に記載されている金額を記入してください。</t>
    <rPh sb="0" eb="2">
      <t>リュウドウ</t>
    </rPh>
    <rPh sb="2" eb="4">
      <t>シサン</t>
    </rPh>
    <rPh sb="4" eb="5">
      <t>トウ</t>
    </rPh>
    <rPh sb="6" eb="8">
      <t>ケイジョウ</t>
    </rPh>
    <rPh sb="8" eb="10">
      <t>リエキ</t>
    </rPh>
    <rPh sb="16" eb="18">
      <t>テイシュツ</t>
    </rPh>
    <rPh sb="21" eb="23">
      <t>チョクゼン</t>
    </rPh>
    <rPh sb="23" eb="25">
      <t>エイギョウ</t>
    </rPh>
    <rPh sb="25" eb="27">
      <t>ネンド</t>
    </rPh>
    <rPh sb="28" eb="31">
      <t>ケッサンショ</t>
    </rPh>
    <rPh sb="31" eb="32">
      <t>マタ</t>
    </rPh>
    <rPh sb="33" eb="35">
      <t>ザイム</t>
    </rPh>
    <rPh sb="35" eb="37">
      <t>ショヒョウ</t>
    </rPh>
    <rPh sb="38" eb="40">
      <t>タイシャク</t>
    </rPh>
    <rPh sb="40" eb="43">
      <t>タイショウヒョウ</t>
    </rPh>
    <rPh sb="44" eb="46">
      <t>ソンエキ</t>
    </rPh>
    <rPh sb="46" eb="49">
      <t>ケイサンショ</t>
    </rPh>
    <rPh sb="50" eb="52">
      <t>キサイ</t>
    </rPh>
    <rPh sb="57" eb="59">
      <t>キンガク</t>
    </rPh>
    <rPh sb="60" eb="62">
      <t>キニュウ</t>
    </rPh>
    <phoneticPr fontId="3"/>
  </si>
  <si>
    <t>建設工事の業種</t>
    <rPh sb="0" eb="2">
      <t>ケンセツ</t>
    </rPh>
    <rPh sb="2" eb="4">
      <t>コウジ</t>
    </rPh>
    <rPh sb="5" eb="7">
      <t>ギョウシュ</t>
    </rPh>
    <phoneticPr fontId="3"/>
  </si>
  <si>
    <t>建設業
許可年月日</t>
    <rPh sb="0" eb="3">
      <t>ケンセツギョウ</t>
    </rPh>
    <rPh sb="4" eb="6">
      <t>キョカ</t>
    </rPh>
    <rPh sb="6" eb="9">
      <t>ネンガッピ</t>
    </rPh>
    <phoneticPr fontId="3"/>
  </si>
  <si>
    <t>建設業許可
有効年月日</t>
    <rPh sb="0" eb="3">
      <t>ケンセツギョウ</t>
    </rPh>
    <rPh sb="3" eb="5">
      <t>キョカ</t>
    </rPh>
    <rPh sb="6" eb="8">
      <t>ユウコウ</t>
    </rPh>
    <rPh sb="8" eb="11">
      <t>ネンガッピ</t>
    </rPh>
    <phoneticPr fontId="3"/>
  </si>
  <si>
    <t>大臣特定</t>
    <phoneticPr fontId="3"/>
  </si>
  <si>
    <t>大臣一般</t>
    <phoneticPr fontId="3"/>
  </si>
  <si>
    <t>知事特定</t>
    <phoneticPr fontId="3"/>
  </si>
  <si>
    <t>知事一般</t>
    <phoneticPr fontId="3"/>
  </si>
  <si>
    <t>001</t>
    <phoneticPr fontId="3"/>
  </si>
  <si>
    <t>002</t>
    <phoneticPr fontId="3"/>
  </si>
  <si>
    <t>003</t>
    <phoneticPr fontId="3"/>
  </si>
  <si>
    <t>004</t>
    <phoneticPr fontId="3"/>
  </si>
  <si>
    <t>－</t>
    <phoneticPr fontId="3"/>
  </si>
  <si>
    <t>技術職員評点（Z）</t>
    <rPh sb="0" eb="2">
      <t>ギジュツ</t>
    </rPh>
    <rPh sb="2" eb="4">
      <t>ショクイン</t>
    </rPh>
    <rPh sb="4" eb="6">
      <t>ヒョウテン</t>
    </rPh>
    <phoneticPr fontId="3"/>
  </si>
  <si>
    <t>ＩＳＯ区分</t>
    <rPh sb="3" eb="5">
      <t>クブン</t>
    </rPh>
    <phoneticPr fontId="3"/>
  </si>
  <si>
    <t>許可有効期限年月日</t>
    <rPh sb="0" eb="2">
      <t>キョカ</t>
    </rPh>
    <rPh sb="2" eb="4">
      <t>ユウコウ</t>
    </rPh>
    <rPh sb="4" eb="6">
      <t>キゲン</t>
    </rPh>
    <rPh sb="6" eb="9">
      <t>ネンガッピ</t>
    </rPh>
    <phoneticPr fontId="3"/>
  </si>
  <si>
    <t>年間平均完成工事高</t>
    <rPh sb="6" eb="8">
      <t>コウジ</t>
    </rPh>
    <phoneticPr fontId="3"/>
  </si>
  <si>
    <t>経審基準日</t>
    <rPh sb="0" eb="1">
      <t>ヘ</t>
    </rPh>
    <rPh sb="1" eb="2">
      <t>シン</t>
    </rPh>
    <rPh sb="2" eb="5">
      <t>キジュンビ</t>
    </rPh>
    <phoneticPr fontId="3"/>
  </si>
  <si>
    <t>経審期限日</t>
    <rPh sb="0" eb="1">
      <t>ヘ</t>
    </rPh>
    <rPh sb="1" eb="2">
      <t>シン</t>
    </rPh>
    <rPh sb="2" eb="4">
      <t>キゲン</t>
    </rPh>
    <rPh sb="4" eb="5">
      <t>ニチ</t>
    </rPh>
    <phoneticPr fontId="3"/>
  </si>
  <si>
    <t>１級技術士</t>
    <rPh sb="1" eb="2">
      <t>キュウ</t>
    </rPh>
    <rPh sb="2" eb="4">
      <t>ギジュツ</t>
    </rPh>
    <rPh sb="4" eb="5">
      <t>シ</t>
    </rPh>
    <phoneticPr fontId="3"/>
  </si>
  <si>
    <t>２級技術士</t>
    <rPh sb="1" eb="2">
      <t>キュウ</t>
    </rPh>
    <rPh sb="2" eb="4">
      <t>ギジュツ</t>
    </rPh>
    <rPh sb="4" eb="5">
      <t>シ</t>
    </rPh>
    <phoneticPr fontId="3"/>
  </si>
  <si>
    <t>その他技術士</t>
    <rPh sb="2" eb="3">
      <t>タ</t>
    </rPh>
    <rPh sb="3" eb="5">
      <t>ギジュツ</t>
    </rPh>
    <rPh sb="5" eb="6">
      <t>シ</t>
    </rPh>
    <phoneticPr fontId="3"/>
  </si>
  <si>
    <t>委任を受けた営業所等で登録をする場合は、委任先の営業所等に該当する建設業の許可が必要です。</t>
    <rPh sb="0" eb="2">
      <t>イニン</t>
    </rPh>
    <rPh sb="3" eb="4">
      <t>ウ</t>
    </rPh>
    <rPh sb="6" eb="9">
      <t>エイギョウショ</t>
    </rPh>
    <rPh sb="9" eb="10">
      <t>トウ</t>
    </rPh>
    <rPh sb="11" eb="13">
      <t>トウロク</t>
    </rPh>
    <rPh sb="16" eb="18">
      <t>バアイ</t>
    </rPh>
    <rPh sb="20" eb="22">
      <t>イニン</t>
    </rPh>
    <rPh sb="22" eb="23">
      <t>サキ</t>
    </rPh>
    <rPh sb="24" eb="27">
      <t>エイギョウショ</t>
    </rPh>
    <rPh sb="27" eb="28">
      <t>トウ</t>
    </rPh>
    <rPh sb="29" eb="31">
      <t>ガイトウ</t>
    </rPh>
    <rPh sb="33" eb="36">
      <t>ケンセツギョウ</t>
    </rPh>
    <rPh sb="37" eb="39">
      <t>キョカ</t>
    </rPh>
    <rPh sb="40" eb="42">
      <t>ヒツヨウ</t>
    </rPh>
    <phoneticPr fontId="3"/>
  </si>
  <si>
    <t>業種・技術者情報　３．業種一覧</t>
    <rPh sb="11" eb="13">
      <t>ギョウシュ</t>
    </rPh>
    <rPh sb="13" eb="15">
      <t>イチラン</t>
    </rPh>
    <phoneticPr fontId="3"/>
  </si>
  <si>
    <t>業種・技術者情報　２．資格者数一覧</t>
    <rPh sb="11" eb="13">
      <t>シカク</t>
    </rPh>
    <rPh sb="13" eb="14">
      <t>シャ</t>
    </rPh>
    <rPh sb="14" eb="15">
      <t>スウ</t>
    </rPh>
    <rPh sb="15" eb="17">
      <t>イチラン</t>
    </rPh>
    <phoneticPr fontId="3"/>
  </si>
  <si>
    <t>●資格</t>
    <rPh sb="1" eb="3">
      <t>シカク</t>
    </rPh>
    <phoneticPr fontId="3"/>
  </si>
  <si>
    <t>業種・技術者情報　１．経営情報一覧</t>
    <rPh sb="0" eb="2">
      <t>ギョウシュ</t>
    </rPh>
    <rPh sb="3" eb="6">
      <t>ギジュツシャ</t>
    </rPh>
    <rPh sb="6" eb="8">
      <t>ジョウホウ</t>
    </rPh>
    <rPh sb="11" eb="13">
      <t>ケイエイ</t>
    </rPh>
    <rPh sb="13" eb="15">
      <t>ジョウホウ</t>
    </rPh>
    <rPh sb="15" eb="17">
      <t>イチラン</t>
    </rPh>
    <phoneticPr fontId="3"/>
  </si>
  <si>
    <t>●業種情報</t>
    <rPh sb="1" eb="3">
      <t>ギョウシュ</t>
    </rPh>
    <rPh sb="3" eb="5">
      <t>ジョウホウ</t>
    </rPh>
    <phoneticPr fontId="3"/>
  </si>
  <si>
    <t>法人区分</t>
    <rPh sb="0" eb="2">
      <t>ホウジン</t>
    </rPh>
    <rPh sb="2" eb="4">
      <t>クブン</t>
    </rPh>
    <rPh sb="3" eb="4">
      <t>チク</t>
    </rPh>
    <phoneticPr fontId="3"/>
  </si>
  <si>
    <t>千円</t>
    <rPh sb="0" eb="1">
      <t>セン</t>
    </rPh>
    <rPh sb="1" eb="2">
      <t>エン</t>
    </rPh>
    <phoneticPr fontId="3"/>
  </si>
  <si>
    <t>交通安全施設工事</t>
    <rPh sb="0" eb="2">
      <t>コウツウ</t>
    </rPh>
    <rPh sb="2" eb="4">
      <t>アンゼン</t>
    </rPh>
    <rPh sb="4" eb="6">
      <t>シセツ</t>
    </rPh>
    <rPh sb="6" eb="8">
      <t>コウジ</t>
    </rPh>
    <phoneticPr fontId="3"/>
  </si>
  <si>
    <t>法面処理工事</t>
    <rPh sb="0" eb="1">
      <t>ノリ</t>
    </rPh>
    <rPh sb="1" eb="2">
      <t>メン</t>
    </rPh>
    <rPh sb="2" eb="4">
      <t>ショリ</t>
    </rPh>
    <rPh sb="4" eb="6">
      <t>コウジ</t>
    </rPh>
    <phoneticPr fontId="3"/>
  </si>
  <si>
    <t>希望する工事の種別のうち、ISOに登録されたマネジメントシステムが該当する場合は有と、該当しない場合は無と記載してください。ただし、委任先がある場合は、委任先の取得が必要となります。委任先の取得の有無を確認するため、ISOの登録証と付属書の写しを提出してください。
また、市内及び準市内業者でISOの取得が確認した場合は、格付けに反映します。</t>
    <rPh sb="0" eb="2">
      <t>キボウ</t>
    </rPh>
    <rPh sb="4" eb="6">
      <t>コウジ</t>
    </rPh>
    <rPh sb="7" eb="9">
      <t>シュベツ</t>
    </rPh>
    <rPh sb="17" eb="19">
      <t>トウロク</t>
    </rPh>
    <rPh sb="33" eb="35">
      <t>ガイトウ</t>
    </rPh>
    <rPh sb="37" eb="39">
      <t>バアイ</t>
    </rPh>
    <rPh sb="40" eb="41">
      <t>ア</t>
    </rPh>
    <rPh sb="43" eb="45">
      <t>ガイトウ</t>
    </rPh>
    <rPh sb="48" eb="50">
      <t>バアイ</t>
    </rPh>
    <rPh sb="51" eb="52">
      <t>ナ</t>
    </rPh>
    <rPh sb="53" eb="55">
      <t>キサイ</t>
    </rPh>
    <phoneticPr fontId="3"/>
  </si>
  <si>
    <t>調査様式第３号</t>
    <rPh sb="0" eb="2">
      <t>チョウサ</t>
    </rPh>
    <rPh sb="2" eb="4">
      <t>ヨウシキ</t>
    </rPh>
    <rPh sb="4" eb="5">
      <t>ダイ</t>
    </rPh>
    <rPh sb="6" eb="7">
      <t>ゴウ</t>
    </rPh>
    <phoneticPr fontId="3"/>
  </si>
  <si>
    <t>総完成工事高</t>
    <rPh sb="0" eb="1">
      <t>ソウ</t>
    </rPh>
    <rPh sb="1" eb="3">
      <t>カンセイ</t>
    </rPh>
    <rPh sb="3" eb="5">
      <t>コウジ</t>
    </rPh>
    <rPh sb="5" eb="6">
      <t>ダカ</t>
    </rPh>
    <phoneticPr fontId="3"/>
  </si>
  <si>
    <t>うち元請工事高</t>
    <rPh sb="2" eb="3">
      <t>モト</t>
    </rPh>
    <rPh sb="3" eb="4">
      <t>ウ</t>
    </rPh>
    <rPh sb="4" eb="6">
      <t>コウジ</t>
    </rPh>
    <rPh sb="6" eb="7">
      <t>ダカ</t>
    </rPh>
    <phoneticPr fontId="3"/>
  </si>
  <si>
    <t>とび・土工・コンクリート
（その他）工事</t>
    <rPh sb="3" eb="4">
      <t>ド</t>
    </rPh>
    <rPh sb="4" eb="5">
      <t>コウ</t>
    </rPh>
    <rPh sb="16" eb="17">
      <t>タ</t>
    </rPh>
    <rPh sb="18" eb="20">
      <t>コウジ</t>
    </rPh>
    <phoneticPr fontId="3"/>
  </si>
  <si>
    <t>年間平均完成工事高</t>
    <rPh sb="0" eb="2">
      <t>ネンカン</t>
    </rPh>
    <rPh sb="2" eb="4">
      <t>ヘイキン</t>
    </rPh>
    <rPh sb="4" eb="6">
      <t>カンセイ</t>
    </rPh>
    <rPh sb="6" eb="8">
      <t>コウジ</t>
    </rPh>
    <rPh sb="8" eb="9">
      <t>タカ</t>
    </rPh>
    <phoneticPr fontId="3"/>
  </si>
  <si>
    <t>希望の
有無</t>
    <rPh sb="0" eb="2">
      <t>キボウ</t>
    </rPh>
    <rPh sb="4" eb="6">
      <t>ウム</t>
    </rPh>
    <phoneticPr fontId="3"/>
  </si>
  <si>
    <t>その他工事</t>
    <rPh sb="2" eb="3">
      <t>タ</t>
    </rPh>
    <rPh sb="3" eb="5">
      <t>コウジ</t>
    </rPh>
    <phoneticPr fontId="3"/>
  </si>
  <si>
    <t>建築設備士　１年</t>
    <rPh sb="4" eb="5">
      <t>シ</t>
    </rPh>
    <phoneticPr fontId="3"/>
  </si>
  <si>
    <t>190</t>
    <phoneticPr fontId="3"/>
  </si>
  <si>
    <t>191</t>
    <phoneticPr fontId="3"/>
  </si>
  <si>
    <t>法第7条第2号イ該当</t>
    <phoneticPr fontId="3"/>
  </si>
  <si>
    <t>法第7条第2号ロ該当</t>
    <phoneticPr fontId="3"/>
  </si>
  <si>
    <t>基幹</t>
    <rPh sb="0" eb="2">
      <t>キカン</t>
    </rPh>
    <phoneticPr fontId="3"/>
  </si>
  <si>
    <t>人</t>
    <rPh sb="0" eb="1">
      <t>ニン</t>
    </rPh>
    <phoneticPr fontId="3"/>
  </si>
  <si>
    <t>希望する建設工事に「とび・土工・コンクリート工事」を選択した場合は、以下に詳細希望業種（法面処理工事・交通安全施設工事・その他工事）の入札参加資格の登録希望の有無をそれぞれ選択してください。</t>
    <rPh sb="0" eb="2">
      <t>キボウ</t>
    </rPh>
    <rPh sb="4" eb="6">
      <t>ケンセツ</t>
    </rPh>
    <rPh sb="6" eb="8">
      <t>コウジ</t>
    </rPh>
    <rPh sb="13" eb="14">
      <t>ド</t>
    </rPh>
    <rPh sb="14" eb="15">
      <t>コウ</t>
    </rPh>
    <rPh sb="22" eb="24">
      <t>コウジ</t>
    </rPh>
    <rPh sb="26" eb="28">
      <t>センタク</t>
    </rPh>
    <rPh sb="30" eb="32">
      <t>バアイ</t>
    </rPh>
    <rPh sb="34" eb="36">
      <t>イカ</t>
    </rPh>
    <rPh sb="37" eb="39">
      <t>ショウサイ</t>
    </rPh>
    <rPh sb="39" eb="41">
      <t>キボウ</t>
    </rPh>
    <rPh sb="41" eb="43">
      <t>ギョウシュ</t>
    </rPh>
    <rPh sb="44" eb="45">
      <t>ノリ</t>
    </rPh>
    <rPh sb="45" eb="46">
      <t>メン</t>
    </rPh>
    <rPh sb="46" eb="48">
      <t>ショリ</t>
    </rPh>
    <rPh sb="48" eb="50">
      <t>コウジ</t>
    </rPh>
    <rPh sb="51" eb="53">
      <t>コウツウ</t>
    </rPh>
    <rPh sb="53" eb="55">
      <t>アンゼン</t>
    </rPh>
    <rPh sb="55" eb="57">
      <t>シセツ</t>
    </rPh>
    <rPh sb="57" eb="59">
      <t>コウジ</t>
    </rPh>
    <rPh sb="62" eb="63">
      <t>タ</t>
    </rPh>
    <rPh sb="63" eb="65">
      <t>コウジ</t>
    </rPh>
    <rPh sb="67" eb="69">
      <t>ニュウサツ</t>
    </rPh>
    <rPh sb="69" eb="71">
      <t>サンカ</t>
    </rPh>
    <rPh sb="71" eb="73">
      <t>シカク</t>
    </rPh>
    <rPh sb="74" eb="76">
      <t>トウロク</t>
    </rPh>
    <rPh sb="76" eb="78">
      <t>キボウ</t>
    </rPh>
    <rPh sb="79" eb="81">
      <t>ウム</t>
    </rPh>
    <rPh sb="86" eb="88">
      <t>センタク</t>
    </rPh>
    <phoneticPr fontId="3"/>
  </si>
  <si>
    <t>この調書は、とび・土工・コンクリート工事について資格審査の申請をする建設業者のみ提出してください。</t>
    <rPh sb="2" eb="4">
      <t>チョウショ</t>
    </rPh>
    <rPh sb="9" eb="10">
      <t>ド</t>
    </rPh>
    <rPh sb="10" eb="11">
      <t>コウ</t>
    </rPh>
    <rPh sb="18" eb="20">
      <t>コウジ</t>
    </rPh>
    <rPh sb="24" eb="26">
      <t>シカク</t>
    </rPh>
    <rPh sb="26" eb="28">
      <t>シンサ</t>
    </rPh>
    <rPh sb="29" eb="31">
      <t>シンセイ</t>
    </rPh>
    <rPh sb="34" eb="37">
      <t>ケンセツギョウ</t>
    </rPh>
    <rPh sb="37" eb="38">
      <t>シャ</t>
    </rPh>
    <rPh sb="40" eb="42">
      <t>テイシュツ</t>
    </rPh>
    <phoneticPr fontId="3"/>
  </si>
  <si>
    <t>建設工事競争入札参加資格審査申請書類チェックリスト</t>
    <rPh sb="0" eb="2">
      <t>ケンセツ</t>
    </rPh>
    <rPh sb="2" eb="4">
      <t>コウジ</t>
    </rPh>
    <rPh sb="4" eb="6">
      <t>キョウソウ</t>
    </rPh>
    <rPh sb="6" eb="8">
      <t>ニュウサツ</t>
    </rPh>
    <rPh sb="8" eb="10">
      <t>サンカ</t>
    </rPh>
    <rPh sb="10" eb="12">
      <t>シカク</t>
    </rPh>
    <rPh sb="12" eb="14">
      <t>シンサ</t>
    </rPh>
    <rPh sb="14" eb="16">
      <t>シンセイ</t>
    </rPh>
    <rPh sb="16" eb="18">
      <t>ショルイ</t>
    </rPh>
    <phoneticPr fontId="3"/>
  </si>
  <si>
    <t>申請内容に関する照会先</t>
    <rPh sb="0" eb="2">
      <t>シンセイ</t>
    </rPh>
    <rPh sb="2" eb="4">
      <t>ナイヨウ</t>
    </rPh>
    <rPh sb="5" eb="6">
      <t>カン</t>
    </rPh>
    <rPh sb="8" eb="10">
      <t>ショウカイ</t>
    </rPh>
    <rPh sb="10" eb="11">
      <t>サキ</t>
    </rPh>
    <phoneticPr fontId="3"/>
  </si>
  <si>
    <t>担当部署名</t>
    <rPh sb="0" eb="2">
      <t>タントウ</t>
    </rPh>
    <rPh sb="2" eb="4">
      <t>ブショ</t>
    </rPh>
    <rPh sb="4" eb="5">
      <t>メイ</t>
    </rPh>
    <phoneticPr fontId="3"/>
  </si>
  <si>
    <t>委任先名称</t>
    <rPh sb="0" eb="2">
      <t>イニン</t>
    </rPh>
    <rPh sb="2" eb="3">
      <t>サキ</t>
    </rPh>
    <rPh sb="3" eb="5">
      <t>メイショウ</t>
    </rPh>
    <phoneticPr fontId="3"/>
  </si>
  <si>
    <t>前回受付番号
（更新業者のみ記入）</t>
    <rPh sb="0" eb="2">
      <t>ゼンカイ</t>
    </rPh>
    <rPh sb="2" eb="4">
      <t>ウケツケ</t>
    </rPh>
    <rPh sb="4" eb="6">
      <t>バンゴウ</t>
    </rPh>
    <rPh sb="8" eb="10">
      <t>コウシン</t>
    </rPh>
    <rPh sb="10" eb="12">
      <t>ギョウシャ</t>
    </rPh>
    <rPh sb="14" eb="16">
      <t>キニュウ</t>
    </rPh>
    <phoneticPr fontId="3"/>
  </si>
  <si>
    <t>書類の提出に際しては、このチェックリストによる確認を必ず行うとともに、申請のときにファイルと一緒に提出してください。</t>
    <rPh sb="0" eb="2">
      <t>ショルイ</t>
    </rPh>
    <rPh sb="3" eb="5">
      <t>テイシュツ</t>
    </rPh>
    <rPh sb="6" eb="7">
      <t>サイ</t>
    </rPh>
    <rPh sb="23" eb="25">
      <t>カクニン</t>
    </rPh>
    <rPh sb="26" eb="27">
      <t>カナラ</t>
    </rPh>
    <rPh sb="28" eb="29">
      <t>オコナ</t>
    </rPh>
    <rPh sb="35" eb="37">
      <t>シンセイ</t>
    </rPh>
    <rPh sb="46" eb="48">
      <t>イッショ</t>
    </rPh>
    <rPh sb="49" eb="51">
      <t>テイシュツ</t>
    </rPh>
    <phoneticPr fontId="3"/>
  </si>
  <si>
    <t>確認後は、申請者確認欄にレ点を記入してください。また、提出の必要がない書類等の申請者確認欄には×を記入してください。</t>
    <rPh sb="0" eb="2">
      <t>カクニン</t>
    </rPh>
    <rPh sb="2" eb="3">
      <t>ゴ</t>
    </rPh>
    <rPh sb="5" eb="8">
      <t>シンセイシャ</t>
    </rPh>
    <rPh sb="8" eb="10">
      <t>カクニン</t>
    </rPh>
    <rPh sb="10" eb="11">
      <t>ラン</t>
    </rPh>
    <rPh sb="13" eb="14">
      <t>テン</t>
    </rPh>
    <rPh sb="15" eb="17">
      <t>キニュウ</t>
    </rPh>
    <rPh sb="27" eb="29">
      <t>テイシュツ</t>
    </rPh>
    <rPh sb="30" eb="32">
      <t>ヒツヨウ</t>
    </rPh>
    <rPh sb="35" eb="38">
      <t>ショルイトウ</t>
    </rPh>
    <rPh sb="39" eb="42">
      <t>シンセイシャ</t>
    </rPh>
    <rPh sb="42" eb="44">
      <t>カクニン</t>
    </rPh>
    <rPh sb="44" eb="45">
      <t>ラン</t>
    </rPh>
    <rPh sb="49" eb="51">
      <t>キニュウ</t>
    </rPh>
    <phoneticPr fontId="3"/>
  </si>
  <si>
    <t>確認事項</t>
    <rPh sb="0" eb="2">
      <t>カクニン</t>
    </rPh>
    <rPh sb="2" eb="4">
      <t>ジコウ</t>
    </rPh>
    <phoneticPr fontId="3"/>
  </si>
  <si>
    <t>受付者</t>
    <rPh sb="0" eb="2">
      <t>ウケツケ</t>
    </rPh>
    <rPh sb="2" eb="3">
      <t>シャ</t>
    </rPh>
    <phoneticPr fontId="3"/>
  </si>
  <si>
    <t>委任無</t>
    <rPh sb="0" eb="2">
      <t>イニン</t>
    </rPh>
    <rPh sb="2" eb="3">
      <t>ナ</t>
    </rPh>
    <phoneticPr fontId="3"/>
  </si>
  <si>
    <t>委任有</t>
    <rPh sb="0" eb="2">
      <t>イニン</t>
    </rPh>
    <rPh sb="2" eb="3">
      <t>ア</t>
    </rPh>
    <phoneticPr fontId="3"/>
  </si>
  <si>
    <t>※　フラットファイルは、A4判(タテ)ですか。市内・準市内-青色、県内・準県内-黄色、県外-桃色ですか。</t>
    <rPh sb="14" eb="15">
      <t>バン</t>
    </rPh>
    <rPh sb="23" eb="25">
      <t>シナイ</t>
    </rPh>
    <rPh sb="26" eb="27">
      <t>ジュン</t>
    </rPh>
    <rPh sb="27" eb="29">
      <t>シナイ</t>
    </rPh>
    <rPh sb="30" eb="32">
      <t>アオイロ</t>
    </rPh>
    <rPh sb="33" eb="35">
      <t>ケンナイ</t>
    </rPh>
    <rPh sb="36" eb="37">
      <t>ジュン</t>
    </rPh>
    <rPh sb="37" eb="39">
      <t>ケンナイ</t>
    </rPh>
    <rPh sb="40" eb="42">
      <t>キイロ</t>
    </rPh>
    <rPh sb="43" eb="45">
      <t>ケンガイ</t>
    </rPh>
    <rPh sb="46" eb="48">
      <t>モモイロ</t>
    </rPh>
    <phoneticPr fontId="3"/>
  </si>
  <si>
    <t>※　申請書類は、ホッチキスでは綴じずに、下記の順番どおりにファイルされていますか。</t>
    <rPh sb="2" eb="4">
      <t>シンセイ</t>
    </rPh>
    <rPh sb="4" eb="6">
      <t>ショルイ</t>
    </rPh>
    <rPh sb="15" eb="16">
      <t>ト</t>
    </rPh>
    <rPh sb="20" eb="22">
      <t>カキ</t>
    </rPh>
    <rPh sb="23" eb="25">
      <t>ジュンバン</t>
    </rPh>
    <phoneticPr fontId="3"/>
  </si>
  <si>
    <t>種別</t>
    <rPh sb="0" eb="2">
      <t>シュベツ</t>
    </rPh>
    <phoneticPr fontId="3"/>
  </si>
  <si>
    <t>チェック事項</t>
    <rPh sb="4" eb="6">
      <t>ジコウ</t>
    </rPh>
    <phoneticPr fontId="3"/>
  </si>
  <si>
    <t>業者カード　No.１～４</t>
    <rPh sb="0" eb="2">
      <t>ギョウシャ</t>
    </rPh>
    <phoneticPr fontId="3"/>
  </si>
  <si>
    <t>営業用機械器具調書</t>
    <rPh sb="0" eb="3">
      <t>エイギョウヨウ</t>
    </rPh>
    <rPh sb="3" eb="5">
      <t>キカイ</t>
    </rPh>
    <rPh sb="5" eb="7">
      <t>キグ</t>
    </rPh>
    <rPh sb="7" eb="9">
      <t>チョウショ</t>
    </rPh>
    <phoneticPr fontId="3"/>
  </si>
  <si>
    <t>・市内業者のみ提出してください。</t>
    <rPh sb="1" eb="3">
      <t>シナイ</t>
    </rPh>
    <rPh sb="3" eb="5">
      <t>ギョウシャ</t>
    </rPh>
    <rPh sb="7" eb="9">
      <t>テイシュツ</t>
    </rPh>
    <phoneticPr fontId="3"/>
  </si>
  <si>
    <t>常勤技術調書</t>
    <rPh sb="0" eb="2">
      <t>ジョウキン</t>
    </rPh>
    <rPh sb="2" eb="4">
      <t>ギジュツ</t>
    </rPh>
    <rPh sb="4" eb="6">
      <t>チョウショ</t>
    </rPh>
    <phoneticPr fontId="3"/>
  </si>
  <si>
    <t>経営規模等評価結果通知書
総合評定通知書（写）</t>
    <rPh sb="0" eb="2">
      <t>ケイエイ</t>
    </rPh>
    <rPh sb="2" eb="5">
      <t>キボトウ</t>
    </rPh>
    <rPh sb="5" eb="7">
      <t>ヒョウカ</t>
    </rPh>
    <rPh sb="7" eb="9">
      <t>ケッカ</t>
    </rPh>
    <rPh sb="9" eb="12">
      <t>ツウチショ</t>
    </rPh>
    <rPh sb="13" eb="15">
      <t>ソウゴウ</t>
    </rPh>
    <rPh sb="15" eb="17">
      <t>ヒョウテイ</t>
    </rPh>
    <rPh sb="17" eb="20">
      <t>ツウチショ</t>
    </rPh>
    <rPh sb="21" eb="22">
      <t>ウツ</t>
    </rPh>
    <phoneticPr fontId="3"/>
  </si>
  <si>
    <t>営業所一覧表
（委任先のある場合のみ）</t>
    <rPh sb="0" eb="3">
      <t>エイギョウショ</t>
    </rPh>
    <rPh sb="3" eb="5">
      <t>イチラン</t>
    </rPh>
    <rPh sb="5" eb="6">
      <t>ヒョウ</t>
    </rPh>
    <rPh sb="8" eb="10">
      <t>イニン</t>
    </rPh>
    <rPh sb="10" eb="11">
      <t>サキ</t>
    </rPh>
    <rPh sb="14" eb="16">
      <t>バアイ</t>
    </rPh>
    <phoneticPr fontId="3"/>
  </si>
  <si>
    <t>専任技術者一覧表</t>
    <rPh sb="0" eb="2">
      <t>センニン</t>
    </rPh>
    <rPh sb="2" eb="5">
      <t>ギジュツシャ</t>
    </rPh>
    <rPh sb="5" eb="7">
      <t>イチラン</t>
    </rPh>
    <rPh sb="7" eb="8">
      <t>ヒョウ</t>
    </rPh>
    <phoneticPr fontId="3"/>
  </si>
  <si>
    <t>商業登記簿謄本の写し（法人）
身分証明書の写し（個人）</t>
    <rPh sb="0" eb="2">
      <t>ショウギョウ</t>
    </rPh>
    <rPh sb="2" eb="5">
      <t>トウキボ</t>
    </rPh>
    <rPh sb="5" eb="7">
      <t>トウホン</t>
    </rPh>
    <rPh sb="8" eb="9">
      <t>ウツ</t>
    </rPh>
    <rPh sb="11" eb="13">
      <t>ホウジン</t>
    </rPh>
    <phoneticPr fontId="3"/>
  </si>
  <si>
    <t>工事経歴書</t>
    <rPh sb="0" eb="2">
      <t>コウジ</t>
    </rPh>
    <rPh sb="2" eb="5">
      <t>ケイレキショ</t>
    </rPh>
    <phoneticPr fontId="3"/>
  </si>
  <si>
    <t>・過去2年程度の希望工種の主な実績が記入されていますか。</t>
    <rPh sb="1" eb="3">
      <t>カコ</t>
    </rPh>
    <rPh sb="4" eb="5">
      <t>ネン</t>
    </rPh>
    <rPh sb="5" eb="7">
      <t>テイド</t>
    </rPh>
    <rPh sb="8" eb="10">
      <t>キボウ</t>
    </rPh>
    <rPh sb="10" eb="11">
      <t>コウ</t>
    </rPh>
    <rPh sb="11" eb="12">
      <t>シュ</t>
    </rPh>
    <rPh sb="13" eb="14">
      <t>オモ</t>
    </rPh>
    <rPh sb="15" eb="17">
      <t>ジッセキ</t>
    </rPh>
    <rPh sb="18" eb="20">
      <t>キニュウ</t>
    </rPh>
    <phoneticPr fontId="3"/>
  </si>
  <si>
    <t>納税証明書（国税）</t>
    <rPh sb="0" eb="2">
      <t>ノウゼイ</t>
    </rPh>
    <rPh sb="2" eb="5">
      <t>ショウメイショ</t>
    </rPh>
    <rPh sb="6" eb="8">
      <t>コクゼイ</t>
    </rPh>
    <phoneticPr fontId="3"/>
  </si>
  <si>
    <t>建設業退職金共済組合・中小企業退職金共済組合等加入証明書等</t>
    <rPh sb="0" eb="3">
      <t>ケンセツギョウ</t>
    </rPh>
    <rPh sb="3" eb="5">
      <t>タイショク</t>
    </rPh>
    <rPh sb="5" eb="6">
      <t>カネ</t>
    </rPh>
    <rPh sb="6" eb="8">
      <t>キョウサイ</t>
    </rPh>
    <rPh sb="8" eb="10">
      <t>クミアイ</t>
    </rPh>
    <rPh sb="11" eb="13">
      <t>チュウショウ</t>
    </rPh>
    <rPh sb="13" eb="15">
      <t>キギョウ</t>
    </rPh>
    <rPh sb="15" eb="17">
      <t>タイショク</t>
    </rPh>
    <rPh sb="17" eb="18">
      <t>キン</t>
    </rPh>
    <rPh sb="18" eb="20">
      <t>キョウサイ</t>
    </rPh>
    <rPh sb="20" eb="23">
      <t>クミアイトウ</t>
    </rPh>
    <rPh sb="23" eb="25">
      <t>カニュウ</t>
    </rPh>
    <rPh sb="25" eb="28">
      <t>ショウメイショ</t>
    </rPh>
    <rPh sb="28" eb="29">
      <t>トウ</t>
    </rPh>
    <phoneticPr fontId="3"/>
  </si>
  <si>
    <t>・加入されている場合は提出してください。</t>
    <rPh sb="1" eb="3">
      <t>カニュウ</t>
    </rPh>
    <rPh sb="8" eb="10">
      <t>バアイ</t>
    </rPh>
    <rPh sb="11" eb="13">
      <t>テイシュツ</t>
    </rPh>
    <phoneticPr fontId="3"/>
  </si>
  <si>
    <t>ＩＳＯ９００１，９００２、１４００１
登録証等（写）</t>
    <rPh sb="19" eb="21">
      <t>トウロク</t>
    </rPh>
    <rPh sb="21" eb="23">
      <t>ショウトウ</t>
    </rPh>
    <rPh sb="24" eb="25">
      <t>ウツ</t>
    </rPh>
    <phoneticPr fontId="3"/>
  </si>
  <si>
    <t>保護観察対象者等雇用に関する
証明書</t>
    <rPh sb="0" eb="2">
      <t>ホゴ</t>
    </rPh>
    <rPh sb="2" eb="4">
      <t>カンサツ</t>
    </rPh>
    <rPh sb="4" eb="7">
      <t>タイショウシャ</t>
    </rPh>
    <rPh sb="7" eb="8">
      <t>トウ</t>
    </rPh>
    <rPh sb="8" eb="10">
      <t>コヨウ</t>
    </rPh>
    <rPh sb="11" eb="12">
      <t>カン</t>
    </rPh>
    <rPh sb="15" eb="18">
      <t>ショウメイショ</t>
    </rPh>
    <phoneticPr fontId="3"/>
  </si>
  <si>
    <t>・市内・準市内業者のみ提出してください。
・保護観察対象者等の雇用実績がある方は提出してください。</t>
    <rPh sb="22" eb="24">
      <t>ホゴ</t>
    </rPh>
    <rPh sb="24" eb="26">
      <t>カンサツ</t>
    </rPh>
    <rPh sb="26" eb="29">
      <t>タイショウシャ</t>
    </rPh>
    <rPh sb="29" eb="30">
      <t>トウ</t>
    </rPh>
    <rPh sb="31" eb="33">
      <t>コヨウ</t>
    </rPh>
    <rPh sb="33" eb="35">
      <t>ジッセキ</t>
    </rPh>
    <rPh sb="38" eb="39">
      <t>カタ</t>
    </rPh>
    <rPh sb="40" eb="42">
      <t>テイシュツ</t>
    </rPh>
    <phoneticPr fontId="3"/>
  </si>
  <si>
    <t>建設工事競争入札参加資格審査申請書受領書</t>
    <rPh sb="0" eb="2">
      <t>ケンセツ</t>
    </rPh>
    <rPh sb="2" eb="4">
      <t>コウジ</t>
    </rPh>
    <rPh sb="4" eb="6">
      <t>キョウソウ</t>
    </rPh>
    <rPh sb="6" eb="8">
      <t>ニュウサツ</t>
    </rPh>
    <rPh sb="8" eb="10">
      <t>サンカ</t>
    </rPh>
    <rPh sb="10" eb="12">
      <t>シカク</t>
    </rPh>
    <rPh sb="12" eb="14">
      <t>シンサ</t>
    </rPh>
    <rPh sb="14" eb="17">
      <t>シンセイショ</t>
    </rPh>
    <rPh sb="17" eb="20">
      <t>ジュリョウショ</t>
    </rPh>
    <phoneticPr fontId="3"/>
  </si>
  <si>
    <t>みだしの登録申請書を受領いたしました。</t>
    <rPh sb="4" eb="6">
      <t>トウロク</t>
    </rPh>
    <rPh sb="6" eb="9">
      <t>シンセイショ</t>
    </rPh>
    <rPh sb="10" eb="12">
      <t>ジュリョウ</t>
    </rPh>
    <phoneticPr fontId="3"/>
  </si>
  <si>
    <t>●　書類の不備・不足のため、下記の書類を提出してください。</t>
    <rPh sb="2" eb="4">
      <t>ショルイ</t>
    </rPh>
    <rPh sb="5" eb="7">
      <t>フビ</t>
    </rPh>
    <rPh sb="8" eb="10">
      <t>フソク</t>
    </rPh>
    <rPh sb="14" eb="16">
      <t>カキ</t>
    </rPh>
    <rPh sb="17" eb="19">
      <t>ショルイ</t>
    </rPh>
    <rPh sb="20" eb="22">
      <t>テイシュツ</t>
    </rPh>
    <phoneticPr fontId="3"/>
  </si>
  <si>
    <r>
      <rPr>
        <sz val="8"/>
        <color theme="1"/>
        <rFont val="ＭＳ Ｐゴシック"/>
        <family val="3"/>
        <charset val="128"/>
      </rPr>
      <t>商号又は名称　</t>
    </r>
    <r>
      <rPr>
        <sz val="8"/>
        <color theme="1"/>
        <rFont val="ＭＳ Ｐ明朝"/>
        <family val="1"/>
        <charset val="128"/>
      </rPr>
      <t>（提出時に記入してください。）</t>
    </r>
    <rPh sb="0" eb="2">
      <t>ショウゴウ</t>
    </rPh>
    <rPh sb="2" eb="3">
      <t>マタ</t>
    </rPh>
    <rPh sb="4" eb="6">
      <t>メイショウ</t>
    </rPh>
    <rPh sb="8" eb="10">
      <t>テイシュツ</t>
    </rPh>
    <rPh sb="10" eb="11">
      <t>ジ</t>
    </rPh>
    <rPh sb="12" eb="14">
      <t>キニュウ</t>
    </rPh>
    <phoneticPr fontId="3"/>
  </si>
  <si>
    <t>経営規模等評価審査は毎年申請し、</t>
    <rPh sb="0" eb="2">
      <t>ケイエイ</t>
    </rPh>
    <rPh sb="2" eb="5">
      <t>キボトウ</t>
    </rPh>
    <rPh sb="5" eb="7">
      <t>ヒョウカ</t>
    </rPh>
    <rPh sb="7" eb="9">
      <t>シンサ</t>
    </rPh>
    <rPh sb="10" eb="12">
      <t>マイトシ</t>
    </rPh>
    <rPh sb="12" eb="14">
      <t>シンセイ</t>
    </rPh>
    <phoneticPr fontId="3"/>
  </si>
  <si>
    <t>提出先</t>
    <rPh sb="0" eb="2">
      <t>テイシュツ</t>
    </rPh>
    <rPh sb="2" eb="3">
      <t>サキ</t>
    </rPh>
    <phoneticPr fontId="3"/>
  </si>
  <si>
    <t>結果通知書の写しを必ず提出してください。</t>
    <rPh sb="0" eb="2">
      <t>ケッカ</t>
    </rPh>
    <rPh sb="2" eb="5">
      <t>ツウチショ</t>
    </rPh>
    <rPh sb="6" eb="7">
      <t>ウツ</t>
    </rPh>
    <rPh sb="9" eb="10">
      <t>カナラ</t>
    </rPh>
    <rPh sb="11" eb="13">
      <t>テイシュツ</t>
    </rPh>
    <phoneticPr fontId="3"/>
  </si>
  <si>
    <t>〒914-8501　敦賀市中央町2丁目1番1号</t>
    <rPh sb="10" eb="13">
      <t>ツルガシ</t>
    </rPh>
    <rPh sb="13" eb="16">
      <t>チュウオウチョウ</t>
    </rPh>
    <rPh sb="17" eb="19">
      <t>チョウメ</t>
    </rPh>
    <rPh sb="20" eb="21">
      <t>バン</t>
    </rPh>
    <rPh sb="22" eb="23">
      <t>ゴウ</t>
    </rPh>
    <phoneticPr fontId="3"/>
  </si>
  <si>
    <t>敦賀市役所総務部契約管理課</t>
    <rPh sb="0" eb="5">
      <t>ツルガシヤクショ</t>
    </rPh>
    <rPh sb="5" eb="7">
      <t>ソウム</t>
    </rPh>
    <rPh sb="7" eb="8">
      <t>ブ</t>
    </rPh>
    <rPh sb="8" eb="10">
      <t>ケイヤク</t>
    </rPh>
    <rPh sb="10" eb="13">
      <t>カンリカ</t>
    </rPh>
    <phoneticPr fontId="3"/>
  </si>
  <si>
    <t>※</t>
    <phoneticPr fontId="3"/>
  </si>
  <si>
    <t>℡　0770-22-8105</t>
    <phoneticPr fontId="3"/>
  </si>
  <si>
    <t>・ＩＳＯの認証を取得した方のみ提出してください。
・マネジメントシステム組織の構成部署が確認できる書類を提出してください。</t>
    <rPh sb="5" eb="7">
      <t>ニンショウ</t>
    </rPh>
    <rPh sb="8" eb="10">
      <t>シュトク</t>
    </rPh>
    <rPh sb="12" eb="13">
      <t>カタ</t>
    </rPh>
    <rPh sb="15" eb="17">
      <t>テイシュツ</t>
    </rPh>
    <rPh sb="36" eb="38">
      <t>ソシキ</t>
    </rPh>
    <rPh sb="39" eb="41">
      <t>コウセイ</t>
    </rPh>
    <rPh sb="41" eb="43">
      <t>ブショ</t>
    </rPh>
    <rPh sb="44" eb="46">
      <t>カクニン</t>
    </rPh>
    <rPh sb="49" eb="51">
      <t>ショルイ</t>
    </rPh>
    <rPh sb="52" eb="54">
      <t>テイシュツ</t>
    </rPh>
    <phoneticPr fontId="3"/>
  </si>
  <si>
    <t>とび・土工・コンクリート工事完成工事高内訳調書兼希望工種調書</t>
    <rPh sb="3" eb="4">
      <t>ド</t>
    </rPh>
    <rPh sb="4" eb="5">
      <t>コウ</t>
    </rPh>
    <rPh sb="12" eb="14">
      <t>コウジ</t>
    </rPh>
    <rPh sb="14" eb="16">
      <t>カンセイ</t>
    </rPh>
    <rPh sb="16" eb="18">
      <t>コウジ</t>
    </rPh>
    <rPh sb="18" eb="19">
      <t>ダカ</t>
    </rPh>
    <rPh sb="19" eb="21">
      <t>ウチワケ</t>
    </rPh>
    <rPh sb="21" eb="23">
      <t>チョウショ</t>
    </rPh>
    <rPh sb="23" eb="24">
      <t>ケン</t>
    </rPh>
    <rPh sb="24" eb="26">
      <t>キボウ</t>
    </rPh>
    <rPh sb="26" eb="27">
      <t>コウ</t>
    </rPh>
    <rPh sb="27" eb="28">
      <t>シュ</t>
    </rPh>
    <rPh sb="28" eb="30">
      <t>チョウショ</t>
    </rPh>
    <phoneticPr fontId="3"/>
  </si>
  <si>
    <t>とび・土工・
コンクリート工事合計</t>
    <rPh sb="3" eb="4">
      <t>ド</t>
    </rPh>
    <rPh sb="4" eb="5">
      <t>コウ</t>
    </rPh>
    <rPh sb="13" eb="15">
      <t>コウジ</t>
    </rPh>
    <rPh sb="15" eb="17">
      <t>ゴウケイ</t>
    </rPh>
    <rPh sb="16" eb="17">
      <t>ケイ</t>
    </rPh>
    <phoneticPr fontId="3"/>
  </si>
  <si>
    <t>決算額については、申請時提出された経営事項審査結果通知書（写）の「とび・土工・コンクリート」の完成工事高を基準に記入してください。</t>
    <rPh sb="0" eb="2">
      <t>ケッサン</t>
    </rPh>
    <rPh sb="2" eb="3">
      <t>ガク</t>
    </rPh>
    <rPh sb="9" eb="11">
      <t>シンセイ</t>
    </rPh>
    <rPh sb="11" eb="12">
      <t>ジ</t>
    </rPh>
    <rPh sb="12" eb="14">
      <t>テイシュツ</t>
    </rPh>
    <rPh sb="17" eb="19">
      <t>ケイエイ</t>
    </rPh>
    <rPh sb="19" eb="21">
      <t>ジコウ</t>
    </rPh>
    <rPh sb="21" eb="23">
      <t>シンサ</t>
    </rPh>
    <rPh sb="23" eb="25">
      <t>ケッカ</t>
    </rPh>
    <rPh sb="25" eb="28">
      <t>ツウチショ</t>
    </rPh>
    <rPh sb="29" eb="30">
      <t>ウツ</t>
    </rPh>
    <rPh sb="36" eb="37">
      <t>ド</t>
    </rPh>
    <rPh sb="37" eb="38">
      <t>コウ</t>
    </rPh>
    <rPh sb="47" eb="49">
      <t>カンセイ</t>
    </rPh>
    <rPh sb="49" eb="51">
      <t>コウジ</t>
    </rPh>
    <rPh sb="51" eb="52">
      <t>ダカ</t>
    </rPh>
    <rPh sb="53" eb="55">
      <t>キジュン</t>
    </rPh>
    <rPh sb="56" eb="58">
      <t>キニュウ</t>
    </rPh>
    <phoneticPr fontId="3"/>
  </si>
  <si>
    <t>調査様式第１号（その１）</t>
    <rPh sb="0" eb="2">
      <t>チョウサ</t>
    </rPh>
    <rPh sb="2" eb="4">
      <t>ヨウシキ</t>
    </rPh>
    <rPh sb="4" eb="5">
      <t>ダイ</t>
    </rPh>
    <rPh sb="6" eb="7">
      <t>ゴウ</t>
    </rPh>
    <phoneticPr fontId="3"/>
  </si>
  <si>
    <t>名称</t>
    <rPh sb="0" eb="2">
      <t>メイショウ</t>
    </rPh>
    <phoneticPr fontId="3"/>
  </si>
  <si>
    <t>種類</t>
    <rPh sb="0" eb="2">
      <t>シュルイ</t>
    </rPh>
    <phoneticPr fontId="3"/>
  </si>
  <si>
    <t>所有台数</t>
    <rPh sb="0" eb="2">
      <t>ショユウ</t>
    </rPh>
    <rPh sb="2" eb="4">
      <t>ダイスウ</t>
    </rPh>
    <phoneticPr fontId="3"/>
  </si>
  <si>
    <t>アスファルトフィニッシャーを所有していること。</t>
    <rPh sb="14" eb="16">
      <t>ショユウ</t>
    </rPh>
    <phoneticPr fontId="3"/>
  </si>
  <si>
    <t>※　申請時に所有する建設機械等のうち、取得価格が２００万円以上の主なものを記入してください。</t>
    <phoneticPr fontId="3"/>
  </si>
  <si>
    <t>該当する機械等がない場合は、「該当なし」と記入してださい。</t>
    <phoneticPr fontId="3"/>
  </si>
  <si>
    <t>※　下記工事を希望される場合は、次の要件を満たしていることが必要です。</t>
    <phoneticPr fontId="3"/>
  </si>
  <si>
    <t>舗装工事　：</t>
    <rPh sb="0" eb="2">
      <t>ホソウ</t>
    </rPh>
    <rPh sb="2" eb="4">
      <t>コウジ</t>
    </rPh>
    <phoneticPr fontId="3"/>
  </si>
  <si>
    <t>常勤技術者調書（建設工事）</t>
    <rPh sb="0" eb="2">
      <t>ジョウキン</t>
    </rPh>
    <rPh sb="2" eb="5">
      <t>ギジュツシャ</t>
    </rPh>
    <rPh sb="5" eb="7">
      <t>チョウショ</t>
    </rPh>
    <rPh sb="8" eb="10">
      <t>ケンセツ</t>
    </rPh>
    <rPh sb="10" eb="12">
      <t>コウジ</t>
    </rPh>
    <phoneticPr fontId="3"/>
  </si>
  <si>
    <t>調査様式第２号（その１）</t>
    <rPh sb="0" eb="2">
      <t>チョウサ</t>
    </rPh>
    <rPh sb="2" eb="4">
      <t>ヨウシキ</t>
    </rPh>
    <rPh sb="4" eb="5">
      <t>ダイ</t>
    </rPh>
    <rPh sb="6" eb="7">
      <t>ゴウ</t>
    </rPh>
    <phoneticPr fontId="3"/>
  </si>
  <si>
    <t>生年月日</t>
    <rPh sb="0" eb="2">
      <t>セイネン</t>
    </rPh>
    <rPh sb="2" eb="4">
      <t>ガッピ</t>
    </rPh>
    <phoneticPr fontId="3"/>
  </si>
  <si>
    <t>資格区分</t>
    <rPh sb="0" eb="2">
      <t>シカク</t>
    </rPh>
    <rPh sb="2" eb="4">
      <t>クブン</t>
    </rPh>
    <phoneticPr fontId="3"/>
  </si>
  <si>
    <t>監理技術者</t>
    <rPh sb="0" eb="2">
      <t>カンリ</t>
    </rPh>
    <rPh sb="2" eb="4">
      <t>ギジュツ</t>
    </rPh>
    <rPh sb="4" eb="5">
      <t>シャ</t>
    </rPh>
    <phoneticPr fontId="3"/>
  </si>
  <si>
    <t>の有資格者</t>
    <rPh sb="1" eb="5">
      <t>ユウシカクシャ</t>
    </rPh>
    <phoneticPr fontId="3"/>
  </si>
  <si>
    <t>内装仕上げ施工･カーテン施工･天井仕上げ施工･床仕上げ施工･表装・表具・表具工（１級）</t>
    <rPh sb="33" eb="35">
      <t>ヒョウグ</t>
    </rPh>
    <rPh sb="36" eb="38">
      <t>ヒョウグ</t>
    </rPh>
    <rPh sb="38" eb="39">
      <t>コウ</t>
    </rPh>
    <phoneticPr fontId="3"/>
  </si>
  <si>
    <t>※　委任先がある場合は、委任先の常勤技術職員数を、申請書記入時の人数で記入してください。</t>
    <rPh sb="2" eb="4">
      <t>イニン</t>
    </rPh>
    <rPh sb="4" eb="5">
      <t>サキ</t>
    </rPh>
    <rPh sb="8" eb="10">
      <t>バアイ</t>
    </rPh>
    <rPh sb="12" eb="14">
      <t>イニン</t>
    </rPh>
    <rPh sb="14" eb="15">
      <t>サキ</t>
    </rPh>
    <rPh sb="16" eb="18">
      <t>ジョウキン</t>
    </rPh>
    <rPh sb="25" eb="28">
      <t>シンセイショ</t>
    </rPh>
    <rPh sb="28" eb="30">
      <t>キニュウ</t>
    </rPh>
    <rPh sb="30" eb="31">
      <t>ジ</t>
    </rPh>
    <rPh sb="32" eb="34">
      <t>ニンズウ</t>
    </rPh>
    <rPh sb="35" eb="37">
      <t>キニュウ</t>
    </rPh>
    <phoneticPr fontId="9"/>
  </si>
  <si>
    <t>建設・総合技術監理（建設）</t>
    <rPh sb="3" eb="5">
      <t>ソウゴウ</t>
    </rPh>
    <rPh sb="5" eb="7">
      <t>ギジュツ</t>
    </rPh>
    <rPh sb="7" eb="9">
      <t>カンリ</t>
    </rPh>
    <rPh sb="10" eb="12">
      <t>ケンセツ</t>
    </rPh>
    <phoneticPr fontId="3"/>
  </si>
  <si>
    <t>ブロック建築・ブロック建築工（１級）・コンクリート積みブロック施工</t>
    <rPh sb="31" eb="33">
      <t>セコウ</t>
    </rPh>
    <phoneticPr fontId="9"/>
  </si>
  <si>
    <t>建設「鋼構造及びコンクリート」・総合技術管理（建設「鋼構造及びコンクリート」)</t>
    <rPh sb="0" eb="2">
      <t>ケンセツ</t>
    </rPh>
    <rPh sb="3" eb="4">
      <t>コウ</t>
    </rPh>
    <rPh sb="4" eb="6">
      <t>コウゾウ</t>
    </rPh>
    <rPh sb="6" eb="7">
      <t>オヨ</t>
    </rPh>
    <rPh sb="16" eb="18">
      <t>ソウゴウ</t>
    </rPh>
    <rPh sb="18" eb="20">
      <t>ギジュツ</t>
    </rPh>
    <rPh sb="20" eb="22">
      <t>カンリ</t>
    </rPh>
    <rPh sb="23" eb="25">
      <t>ケンセツ</t>
    </rPh>
    <phoneticPr fontId="3"/>
  </si>
  <si>
    <t>農業｢農業土木｣・総合技術監理（農業「農業土木」）</t>
    <rPh sb="9" eb="11">
      <t>ソウゴウ</t>
    </rPh>
    <rPh sb="11" eb="13">
      <t>ギジュツ</t>
    </rPh>
    <rPh sb="13" eb="15">
      <t>カンリ</t>
    </rPh>
    <rPh sb="16" eb="18">
      <t>ノウギョウ</t>
    </rPh>
    <rPh sb="19" eb="21">
      <t>ノウギョウ</t>
    </rPh>
    <rPh sb="21" eb="23">
      <t>ドボク</t>
    </rPh>
    <phoneticPr fontId="3"/>
  </si>
  <si>
    <t>電気電子・総合技術監理（電気電子）</t>
    <rPh sb="5" eb="7">
      <t>ソウゴウ</t>
    </rPh>
    <rPh sb="7" eb="9">
      <t>ギジュツ</t>
    </rPh>
    <rPh sb="9" eb="11">
      <t>カンリ</t>
    </rPh>
    <rPh sb="12" eb="14">
      <t>デンキ</t>
    </rPh>
    <rPh sb="14" eb="16">
      <t>デンシ</t>
    </rPh>
    <phoneticPr fontId="3"/>
  </si>
  <si>
    <t>機械・総合技術監理（機械）</t>
    <rPh sb="3" eb="5">
      <t>ソウゴウ</t>
    </rPh>
    <rPh sb="5" eb="7">
      <t>ギジュツ</t>
    </rPh>
    <rPh sb="7" eb="9">
      <t>カンリ</t>
    </rPh>
    <rPh sb="10" eb="12">
      <t>キカイ</t>
    </rPh>
    <phoneticPr fontId="9"/>
  </si>
  <si>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3"/>
  </si>
  <si>
    <t>上下水道｢上水道及び工業用水道｣・総合技術監理（上下水道「上水道及び工業用水道」）</t>
    <rPh sb="0" eb="2">
      <t>ジョウゲ</t>
    </rPh>
    <rPh sb="17" eb="19">
      <t>ソウゴウ</t>
    </rPh>
    <rPh sb="19" eb="21">
      <t>ギジュツ</t>
    </rPh>
    <rPh sb="21" eb="23">
      <t>カンリ</t>
    </rPh>
    <rPh sb="24" eb="26">
      <t>ジョウゲ</t>
    </rPh>
    <rPh sb="26" eb="28">
      <t>スイドウ</t>
    </rPh>
    <rPh sb="29" eb="32">
      <t>ジョウスイドウ</t>
    </rPh>
    <rPh sb="32" eb="33">
      <t>オヨ</t>
    </rPh>
    <rPh sb="34" eb="37">
      <t>コウギョウヨウ</t>
    </rPh>
    <rPh sb="37" eb="39">
      <t>スイドウ</t>
    </rPh>
    <phoneticPr fontId="3"/>
  </si>
  <si>
    <t>水産「水産土木」・総合技術監理（水産「水産土木」）</t>
    <rPh sb="9" eb="11">
      <t>ソウゴウ</t>
    </rPh>
    <rPh sb="11" eb="13">
      <t>ギジュツ</t>
    </rPh>
    <rPh sb="13" eb="15">
      <t>カンリ</t>
    </rPh>
    <rPh sb="16" eb="18">
      <t>スイサン</t>
    </rPh>
    <rPh sb="19" eb="21">
      <t>スイサン</t>
    </rPh>
    <rPh sb="21" eb="23">
      <t>ドボク</t>
    </rPh>
    <phoneticPr fontId="3"/>
  </si>
  <si>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3"/>
  </si>
  <si>
    <t>森林「森林土木」・総合技術監理（森林「森林土木」）</t>
    <rPh sb="0" eb="2">
      <t>シンリン</t>
    </rPh>
    <rPh sb="3" eb="5">
      <t>シンリン</t>
    </rPh>
    <rPh sb="5" eb="7">
      <t>ドボク</t>
    </rPh>
    <rPh sb="9" eb="11">
      <t>ソウゴウ</t>
    </rPh>
    <rPh sb="11" eb="13">
      <t>ギジュツ</t>
    </rPh>
    <rPh sb="13" eb="15">
      <t>カンリ</t>
    </rPh>
    <rPh sb="16" eb="18">
      <t>シンリン</t>
    </rPh>
    <rPh sb="19" eb="21">
      <t>シンリン</t>
    </rPh>
    <rPh sb="21" eb="23">
      <t>ドボク</t>
    </rPh>
    <phoneticPr fontId="3"/>
  </si>
  <si>
    <t>衛生工学・総合技術監理（衛生工学）</t>
    <rPh sb="5" eb="7">
      <t>ソウゴウ</t>
    </rPh>
    <rPh sb="7" eb="9">
      <t>ギジュツ</t>
    </rPh>
    <rPh sb="9" eb="11">
      <t>カンリ</t>
    </rPh>
    <rPh sb="12" eb="14">
      <t>エイセイ</t>
    </rPh>
    <rPh sb="14" eb="16">
      <t>コウガク</t>
    </rPh>
    <phoneticPr fontId="3"/>
  </si>
  <si>
    <t>衛生工学｢水質管理｣・総合技術監理（衛生工学「水質管理」）</t>
    <rPh sb="11" eb="13">
      <t>ソウゴウ</t>
    </rPh>
    <rPh sb="13" eb="15">
      <t>ギジュツ</t>
    </rPh>
    <rPh sb="15" eb="17">
      <t>カンリ</t>
    </rPh>
    <rPh sb="18" eb="20">
      <t>エイセイ</t>
    </rPh>
    <rPh sb="20" eb="22">
      <t>コウガク</t>
    </rPh>
    <rPh sb="23" eb="25">
      <t>スイシツ</t>
    </rPh>
    <rPh sb="25" eb="27">
      <t>カンリ</t>
    </rPh>
    <phoneticPr fontId="3"/>
  </si>
  <si>
    <t>衛生工学｢廃棄物管理｣・総合技術監理（衛生工学「廃棄物管理」）</t>
    <rPh sb="5" eb="8">
      <t>ハイキブツ</t>
    </rPh>
    <rPh sb="12" eb="14">
      <t>ソウゴウ</t>
    </rPh>
    <rPh sb="14" eb="16">
      <t>ギジュツ</t>
    </rPh>
    <rPh sb="16" eb="18">
      <t>カンリ</t>
    </rPh>
    <rPh sb="19" eb="21">
      <t>エイセイ</t>
    </rPh>
    <rPh sb="21" eb="23">
      <t>コウガク</t>
    </rPh>
    <rPh sb="24" eb="27">
      <t>ハイキブツ</t>
    </rPh>
    <rPh sb="27" eb="29">
      <t>カンリ</t>
    </rPh>
    <phoneticPr fontId="3"/>
  </si>
  <si>
    <t>板金「建築板金作業」・建築板金「内外装板金作業」・板金工「建築板金作業」（１級）</t>
    <rPh sb="16" eb="18">
      <t>ナイガイ</t>
    </rPh>
    <rPh sb="18" eb="19">
      <t>ソウ</t>
    </rPh>
    <rPh sb="19" eb="21">
      <t>バンキン</t>
    </rPh>
    <rPh sb="21" eb="23">
      <t>サギョウ</t>
    </rPh>
    <phoneticPr fontId="9"/>
  </si>
  <si>
    <t>建具製作・建具工・木工「建具製作作成」・カーテンウォール施工・サッシ施工（１級）</t>
    <rPh sb="12" eb="14">
      <t>タテグ</t>
    </rPh>
    <rPh sb="14" eb="16">
      <t>セイサク</t>
    </rPh>
    <rPh sb="16" eb="18">
      <t>サクセイ</t>
    </rPh>
    <rPh sb="38" eb="39">
      <t>キュウ</t>
    </rPh>
    <phoneticPr fontId="9"/>
  </si>
  <si>
    <t>2級土木施工管理技士(鋼構造物塗装）</t>
    <rPh sb="15" eb="17">
      <t>トソウ</t>
    </rPh>
    <phoneticPr fontId="3"/>
  </si>
  <si>
    <t>259</t>
  </si>
  <si>
    <t>電気通信主任技術者　　５年</t>
    <rPh sb="2" eb="4">
      <t>ツウシン</t>
    </rPh>
    <phoneticPr fontId="3"/>
  </si>
  <si>
    <t>本社又は
委任先</t>
    <rPh sb="0" eb="2">
      <t>ホンシャ</t>
    </rPh>
    <rPh sb="2" eb="3">
      <t>マタ</t>
    </rPh>
    <rPh sb="5" eb="6">
      <t>イ</t>
    </rPh>
    <rPh sb="6" eb="7">
      <t>ニン</t>
    </rPh>
    <rPh sb="7" eb="8">
      <t>サキ</t>
    </rPh>
    <phoneticPr fontId="9"/>
  </si>
  <si>
    <t>本社又は
委任先</t>
    <phoneticPr fontId="3"/>
  </si>
  <si>
    <t>左官（２級）　　※</t>
  </si>
  <si>
    <t>コンクリート圧送施工（２級）　　※</t>
  </si>
  <si>
    <t>冷凍空気調和機器施工・空気調和設備配管（２級）　　※</t>
    <rPh sb="0" eb="2">
      <t>レイトウ</t>
    </rPh>
    <rPh sb="2" eb="4">
      <t>クウキ</t>
    </rPh>
    <rPh sb="4" eb="6">
      <t>チョウワ</t>
    </rPh>
    <rPh sb="6" eb="8">
      <t>キキ</t>
    </rPh>
    <rPh sb="8" eb="10">
      <t>セコウ</t>
    </rPh>
    <rPh sb="11" eb="13">
      <t>クウキ</t>
    </rPh>
    <phoneticPr fontId="3"/>
  </si>
  <si>
    <t>給排水衛生設備配管（２級）　　※</t>
  </si>
  <si>
    <t>配管・配管工（２級）　　※</t>
  </si>
  <si>
    <t>タイル張り・タイル張り工（２級）　　※</t>
  </si>
  <si>
    <t>築炉・築炉工（２級）　　※</t>
  </si>
  <si>
    <t>ブロック建築・ブロック建築工（２級）　　※</t>
  </si>
  <si>
    <t>石工・石材施工・石積み（２級）　　※</t>
  </si>
  <si>
    <t>鉄工・製罐（２級）　　※</t>
    <rPh sb="4" eb="5">
      <t>カマ</t>
    </rPh>
    <phoneticPr fontId="3"/>
  </si>
  <si>
    <t>鉄筋組立て・鉄筋施工（２級）　　※</t>
  </si>
  <si>
    <t>工場板金（２級）　　※</t>
  </si>
  <si>
    <t>板金「建築板金作業」・建築板金「内外装板金作業」・板金工「建築板金作業」（２級）　※</t>
    <rPh sb="16" eb="19">
      <t>ナイガイソウ</t>
    </rPh>
    <rPh sb="19" eb="21">
      <t>バンキン</t>
    </rPh>
    <rPh sb="21" eb="23">
      <t>サギョウ</t>
    </rPh>
    <phoneticPr fontId="9"/>
  </si>
  <si>
    <t>板金・板金工・打出し板金（２級）　　※</t>
  </si>
  <si>
    <t>かわらぶき・スレート施工（２級）　　※</t>
  </si>
  <si>
    <t>ガラス施工（２級）　　※</t>
  </si>
  <si>
    <t>塗装・木工塗装・木工塗装工（２級）　　※</t>
  </si>
  <si>
    <t>建築塗装・建築塗装工（２級）　　※</t>
  </si>
  <si>
    <t>金属塗装・金属塗装工（２級）　　※</t>
  </si>
  <si>
    <t>噴霧塗装（２級）　　※</t>
  </si>
  <si>
    <t>畳製作・畳工（２級）　　※</t>
  </si>
  <si>
    <t>内装仕上げ施工･カーテン施工・天井仕上げ施工・床仕上げ施工･表装・表具・表具工（２級）　※</t>
    <rPh sb="33" eb="35">
      <t>ヒョウグ</t>
    </rPh>
    <rPh sb="36" eb="38">
      <t>ヒョウグ</t>
    </rPh>
    <rPh sb="38" eb="39">
      <t>コウ</t>
    </rPh>
    <phoneticPr fontId="9"/>
  </si>
  <si>
    <t>熱絶縁施工（２級）　　※</t>
  </si>
  <si>
    <t>造園（２級）　　※</t>
  </si>
  <si>
    <t>防水施工（２級）　　※</t>
  </si>
  <si>
    <t>さく井（２級）　　※</t>
  </si>
  <si>
    <t>基幹技能者</t>
    <rPh sb="0" eb="2">
      <t>キカン</t>
    </rPh>
    <rPh sb="2" eb="5">
      <t>ギノウシャ</t>
    </rPh>
    <phoneticPr fontId="9"/>
  </si>
  <si>
    <t>推進工事技師</t>
    <rPh sb="0" eb="2">
      <t>スイシン</t>
    </rPh>
    <rPh sb="2" eb="4">
      <t>コウジ</t>
    </rPh>
    <rPh sb="4" eb="6">
      <t>ギシ</t>
    </rPh>
    <phoneticPr fontId="3"/>
  </si>
  <si>
    <t>コード</t>
    <phoneticPr fontId="3"/>
  </si>
  <si>
    <t>西暦年</t>
    <rPh sb="0" eb="2">
      <t>セイレキ</t>
    </rPh>
    <rPh sb="2" eb="3">
      <t>ネン</t>
    </rPh>
    <phoneticPr fontId="3"/>
  </si>
  <si>
    <t>コード（3桁）　資格名</t>
    <rPh sb="5" eb="6">
      <t>ケタ</t>
    </rPh>
    <rPh sb="8" eb="10">
      <t>シカク</t>
    </rPh>
    <rPh sb="10" eb="11">
      <t>メイ</t>
    </rPh>
    <phoneticPr fontId="3"/>
  </si>
  <si>
    <t>準市内業者は、敦賀市内の委任先の常勤技術者について記載してください。　登録は、延べ３０人までです。</t>
    <rPh sb="0" eb="1">
      <t>ジュン</t>
    </rPh>
    <rPh sb="1" eb="3">
      <t>シナイ</t>
    </rPh>
    <rPh sb="3" eb="5">
      <t>ギョウシャ</t>
    </rPh>
    <rPh sb="7" eb="10">
      <t>ツルガシ</t>
    </rPh>
    <rPh sb="10" eb="11">
      <t>ナイ</t>
    </rPh>
    <rPh sb="12" eb="14">
      <t>イニン</t>
    </rPh>
    <rPh sb="14" eb="15">
      <t>サキ</t>
    </rPh>
    <rPh sb="16" eb="18">
      <t>ジョウキン</t>
    </rPh>
    <rPh sb="18" eb="21">
      <t>ギジュツシャ</t>
    </rPh>
    <rPh sb="25" eb="27">
      <t>キサイ</t>
    </rPh>
    <rPh sb="35" eb="37">
      <t>トウロク</t>
    </rPh>
    <rPh sb="39" eb="40">
      <t>ノ</t>
    </rPh>
    <rPh sb="43" eb="44">
      <t>ニン</t>
    </rPh>
    <phoneticPr fontId="3"/>
  </si>
  <si>
    <t>記載例を参照のうえ、申請日現在で作成してください。</t>
    <rPh sb="0" eb="2">
      <t>キサイ</t>
    </rPh>
    <rPh sb="2" eb="3">
      <t>レイ</t>
    </rPh>
    <rPh sb="4" eb="6">
      <t>サンショウ</t>
    </rPh>
    <rPh sb="10" eb="12">
      <t>シンセイ</t>
    </rPh>
    <rPh sb="12" eb="13">
      <t>ビ</t>
    </rPh>
    <rPh sb="13" eb="15">
      <t>ゲンザイ</t>
    </rPh>
    <rPh sb="16" eb="18">
      <t>サクセイ</t>
    </rPh>
    <phoneticPr fontId="3"/>
  </si>
  <si>
    <t>市内、準市内業者のみ提出してください。</t>
    <rPh sb="0" eb="2">
      <t>シナイ</t>
    </rPh>
    <rPh sb="3" eb="4">
      <t>ジュン</t>
    </rPh>
    <rPh sb="4" eb="6">
      <t>シナイ</t>
    </rPh>
    <rPh sb="6" eb="8">
      <t>ギョウシャ</t>
    </rPh>
    <rPh sb="10" eb="12">
      <t>テイシュツ</t>
    </rPh>
    <phoneticPr fontId="3"/>
  </si>
  <si>
    <t>直接、「業者カードNo.3」のシートに有資格者の人数を入力してください。</t>
    <rPh sb="0" eb="2">
      <t>チョクセツ</t>
    </rPh>
    <rPh sb="4" eb="6">
      <t>ギョウシャ</t>
    </rPh>
    <rPh sb="19" eb="23">
      <t>ユウシカクシャ</t>
    </rPh>
    <rPh sb="24" eb="26">
      <t>ニンズウ</t>
    </rPh>
    <rPh sb="27" eb="29">
      <t>ニュウリョク</t>
    </rPh>
    <phoneticPr fontId="3"/>
  </si>
  <si>
    <t>＜調査様式第３号・とび・土工・コンクリート完成工事高内訳調書兼希望工種調書＞</t>
    <rPh sb="1" eb="3">
      <t>チョウサ</t>
    </rPh>
    <rPh sb="3" eb="5">
      <t>ヨウシキ</t>
    </rPh>
    <rPh sb="5" eb="6">
      <t>ダイ</t>
    </rPh>
    <rPh sb="7" eb="8">
      <t>ゴウ</t>
    </rPh>
    <rPh sb="12" eb="13">
      <t>ド</t>
    </rPh>
    <rPh sb="13" eb="14">
      <t>コウ</t>
    </rPh>
    <rPh sb="21" eb="23">
      <t>カンセイ</t>
    </rPh>
    <rPh sb="23" eb="25">
      <t>コウジ</t>
    </rPh>
    <rPh sb="25" eb="26">
      <t>ダカ</t>
    </rPh>
    <rPh sb="26" eb="28">
      <t>ウチワケ</t>
    </rPh>
    <rPh sb="28" eb="30">
      <t>チョウショ</t>
    </rPh>
    <rPh sb="30" eb="31">
      <t>ケン</t>
    </rPh>
    <rPh sb="31" eb="33">
      <t>キボウ</t>
    </rPh>
    <rPh sb="33" eb="34">
      <t>コウ</t>
    </rPh>
    <rPh sb="34" eb="35">
      <t>シュ</t>
    </rPh>
    <rPh sb="35" eb="37">
      <t>チョウショ</t>
    </rPh>
    <phoneticPr fontId="3"/>
  </si>
  <si>
    <t>＜調査様式第１号・営業用機械器具調書＞</t>
    <rPh sb="1" eb="3">
      <t>チョウサ</t>
    </rPh>
    <rPh sb="3" eb="5">
      <t>ヨウシキ</t>
    </rPh>
    <rPh sb="5" eb="6">
      <t>ダイ</t>
    </rPh>
    <rPh sb="7" eb="8">
      <t>ゴウ</t>
    </rPh>
    <rPh sb="9" eb="12">
      <t>エイギョウヨウ</t>
    </rPh>
    <rPh sb="12" eb="14">
      <t>キカイ</t>
    </rPh>
    <rPh sb="14" eb="16">
      <t>キグ</t>
    </rPh>
    <rPh sb="16" eb="18">
      <t>チョウショ</t>
    </rPh>
    <phoneticPr fontId="3"/>
  </si>
  <si>
    <t>＜調査様式第２号・常勤技術者調書（建設工事）＞</t>
    <rPh sb="1" eb="3">
      <t>チョウサ</t>
    </rPh>
    <rPh sb="3" eb="5">
      <t>ヨウシキ</t>
    </rPh>
    <rPh sb="5" eb="6">
      <t>ダイ</t>
    </rPh>
    <rPh sb="7" eb="8">
      <t>ゴウ</t>
    </rPh>
    <rPh sb="9" eb="11">
      <t>ジョウキン</t>
    </rPh>
    <rPh sb="11" eb="14">
      <t>ギジュツシャ</t>
    </rPh>
    <rPh sb="14" eb="16">
      <t>チョウショ</t>
    </rPh>
    <rPh sb="17" eb="19">
      <t>ケンセツ</t>
    </rPh>
    <rPh sb="19" eb="21">
      <t>コウジ</t>
    </rPh>
    <phoneticPr fontId="3"/>
  </si>
  <si>
    <t>直接、「（調査様式２）常勤技術者調書」のシートに有資格者の人数を入力してください。</t>
    <rPh sb="0" eb="2">
      <t>チョクセツ</t>
    </rPh>
    <rPh sb="5" eb="7">
      <t>チョウサ</t>
    </rPh>
    <rPh sb="7" eb="9">
      <t>ヨウシキ</t>
    </rPh>
    <rPh sb="11" eb="13">
      <t>ジョウキン</t>
    </rPh>
    <rPh sb="13" eb="16">
      <t>ギジュツシャ</t>
    </rPh>
    <rPh sb="16" eb="18">
      <t>チョウショ</t>
    </rPh>
    <rPh sb="24" eb="28">
      <t>ユウシカクシャ</t>
    </rPh>
    <rPh sb="29" eb="31">
      <t>ニンズウ</t>
    </rPh>
    <rPh sb="32" eb="34">
      <t>ニュウリョク</t>
    </rPh>
    <phoneticPr fontId="3"/>
  </si>
  <si>
    <t>直接、「（調査様式１）営業用機械器具」のシートに所有する建設機械等のうち、取得価格２００万円以上の機械等の名称、種類、能力及び所有台数を入力してください。</t>
    <rPh sb="0" eb="2">
      <t>チョクセツ</t>
    </rPh>
    <rPh sb="5" eb="7">
      <t>チョウサ</t>
    </rPh>
    <rPh sb="7" eb="9">
      <t>ヨウシキ</t>
    </rPh>
    <rPh sb="11" eb="14">
      <t>エイギョウヨウ</t>
    </rPh>
    <rPh sb="14" eb="16">
      <t>キカイ</t>
    </rPh>
    <rPh sb="16" eb="18">
      <t>キグ</t>
    </rPh>
    <rPh sb="24" eb="26">
      <t>ショユウ</t>
    </rPh>
    <rPh sb="28" eb="30">
      <t>ケンセツ</t>
    </rPh>
    <rPh sb="30" eb="33">
      <t>キカイトウ</t>
    </rPh>
    <rPh sb="37" eb="39">
      <t>シュトク</t>
    </rPh>
    <rPh sb="39" eb="41">
      <t>カカク</t>
    </rPh>
    <rPh sb="44" eb="46">
      <t>マンエン</t>
    </rPh>
    <rPh sb="46" eb="48">
      <t>イジョウ</t>
    </rPh>
    <rPh sb="49" eb="52">
      <t>キカイトウ</t>
    </rPh>
    <rPh sb="53" eb="55">
      <t>メイショウ</t>
    </rPh>
    <rPh sb="56" eb="58">
      <t>シュルイ</t>
    </rPh>
    <rPh sb="59" eb="61">
      <t>ノウリョク</t>
    </rPh>
    <rPh sb="61" eb="62">
      <t>オヨ</t>
    </rPh>
    <rPh sb="63" eb="65">
      <t>ショユウ</t>
    </rPh>
    <rPh sb="65" eb="67">
      <t>ダイスウ</t>
    </rPh>
    <rPh sb="68" eb="70">
      <t>ニュウリョク</t>
    </rPh>
    <phoneticPr fontId="3"/>
  </si>
  <si>
    <t>様式第５号</t>
    <rPh sb="0" eb="2">
      <t>ヨウシキ</t>
    </rPh>
    <rPh sb="2" eb="3">
      <t>ダイ</t>
    </rPh>
    <rPh sb="4" eb="5">
      <t>ゴウ</t>
    </rPh>
    <phoneticPr fontId="3"/>
  </si>
  <si>
    <t>（建設工事の種別）</t>
    <rPh sb="1" eb="3">
      <t>ケンセツ</t>
    </rPh>
    <rPh sb="3" eb="5">
      <t>コウジ</t>
    </rPh>
    <rPh sb="6" eb="8">
      <t>シュベツ</t>
    </rPh>
    <phoneticPr fontId="3"/>
  </si>
  <si>
    <t>注文者</t>
    <rPh sb="0" eb="2">
      <t>チュウモン</t>
    </rPh>
    <rPh sb="2" eb="3">
      <t>シャ</t>
    </rPh>
    <phoneticPr fontId="3"/>
  </si>
  <si>
    <t>工事名</t>
    <rPh sb="0" eb="3">
      <t>コウジメイ</t>
    </rPh>
    <phoneticPr fontId="3"/>
  </si>
  <si>
    <t>請負代金の額</t>
    <rPh sb="0" eb="2">
      <t>ウケオイ</t>
    </rPh>
    <rPh sb="2" eb="4">
      <t>ダイキン</t>
    </rPh>
    <rPh sb="5" eb="6">
      <t>ガク</t>
    </rPh>
    <phoneticPr fontId="3"/>
  </si>
  <si>
    <t>（千円）</t>
    <rPh sb="1" eb="3">
      <t>センエン</t>
    </rPh>
    <phoneticPr fontId="3"/>
  </si>
  <si>
    <t>着工年月日</t>
    <rPh sb="0" eb="2">
      <t>チャッコウ</t>
    </rPh>
    <rPh sb="2" eb="5">
      <t>ネンガッピ</t>
    </rPh>
    <phoneticPr fontId="3"/>
  </si>
  <si>
    <t>完成年月日又は</t>
    <rPh sb="0" eb="2">
      <t>カンセイ</t>
    </rPh>
    <rPh sb="2" eb="5">
      <t>ネンガッピ</t>
    </rPh>
    <rPh sb="5" eb="6">
      <t>マタ</t>
    </rPh>
    <phoneticPr fontId="3"/>
  </si>
  <si>
    <t>完成予定年月日</t>
    <rPh sb="0" eb="2">
      <t>カンセイ</t>
    </rPh>
    <rPh sb="2" eb="4">
      <t>ヨテイ</t>
    </rPh>
    <rPh sb="4" eb="7">
      <t>ネンガッピ</t>
    </rPh>
    <phoneticPr fontId="3"/>
  </si>
  <si>
    <t>元請又は</t>
    <rPh sb="0" eb="2">
      <t>モトウ</t>
    </rPh>
    <rPh sb="2" eb="3">
      <t>マタ</t>
    </rPh>
    <phoneticPr fontId="3"/>
  </si>
  <si>
    <t>下請の区分</t>
    <phoneticPr fontId="3"/>
  </si>
  <si>
    <t>工事場所の</t>
    <rPh sb="0" eb="2">
      <t>コウジ</t>
    </rPh>
    <rPh sb="2" eb="4">
      <t>バショ</t>
    </rPh>
    <phoneticPr fontId="3"/>
  </si>
  <si>
    <t>都道府県</t>
    <phoneticPr fontId="3"/>
  </si>
  <si>
    <t>元請</t>
    <rPh sb="0" eb="2">
      <t>モトウ</t>
    </rPh>
    <phoneticPr fontId="3"/>
  </si>
  <si>
    <t>下請</t>
    <rPh sb="0" eb="2">
      <t>シタウ</t>
    </rPh>
    <phoneticPr fontId="3"/>
  </si>
  <si>
    <t>福井保護観察所長　様</t>
  </si>
  <si>
    <t>申請者</t>
  </si>
  <si>
    <t>下記のとおり、保護観察対象者等の雇用実績を証明願います。</t>
  </si>
  <si>
    <t>記</t>
  </si>
  <si>
    <t>上記申請内容に相違ないことを証明します。</t>
  </si>
  <si>
    <t>なお、書類は保護観察所において保管し、返却いたしません。）</t>
    <rPh sb="3" eb="5">
      <t>ショルイ</t>
    </rPh>
    <rPh sb="6" eb="8">
      <t>ホゴ</t>
    </rPh>
    <rPh sb="8" eb="10">
      <t>カンサツ</t>
    </rPh>
    <rPh sb="10" eb="11">
      <t>ショ</t>
    </rPh>
    <rPh sb="15" eb="17">
      <t>ホカン</t>
    </rPh>
    <rPh sb="19" eb="21">
      <t>ヘンキャク</t>
    </rPh>
    <phoneticPr fontId="3"/>
  </si>
  <si>
    <t>上記の雇用期間における雇用を証明する書類（被雇用者の所得税源泉徴収簿の写し等。</t>
    <rPh sb="0" eb="2">
      <t>ジョウキ</t>
    </rPh>
    <rPh sb="3" eb="5">
      <t>コヨウ</t>
    </rPh>
    <rPh sb="5" eb="7">
      <t>キカン</t>
    </rPh>
    <rPh sb="11" eb="13">
      <t>コヨウ</t>
    </rPh>
    <rPh sb="14" eb="16">
      <t>ショウメイ</t>
    </rPh>
    <rPh sb="18" eb="20">
      <t>ショルイ</t>
    </rPh>
    <rPh sb="21" eb="22">
      <t>ヒ</t>
    </rPh>
    <rPh sb="22" eb="25">
      <t>コヨウシャ</t>
    </rPh>
    <rPh sb="26" eb="29">
      <t>ショトクゼイ</t>
    </rPh>
    <rPh sb="29" eb="31">
      <t>ゲンセン</t>
    </rPh>
    <rPh sb="31" eb="33">
      <t>チョウシュウ</t>
    </rPh>
    <rPh sb="33" eb="34">
      <t>ボ</t>
    </rPh>
    <rPh sb="35" eb="36">
      <t>ウツ</t>
    </rPh>
    <rPh sb="37" eb="38">
      <t>トウ</t>
    </rPh>
    <phoneticPr fontId="3"/>
  </si>
  <si>
    <t>又は同法第85条に規定する更生緊急保護の法定期間中だった者</t>
  </si>
  <si>
    <t>保護観察対象者等雇用に関する証明書</t>
    <phoneticPr fontId="3"/>
  </si>
  <si>
    <t>＜様式５・工事経歴書＞</t>
    <rPh sb="1" eb="3">
      <t>ヨウシキ</t>
    </rPh>
    <rPh sb="5" eb="7">
      <t>コウジ</t>
    </rPh>
    <rPh sb="7" eb="10">
      <t>ケイレキショ</t>
    </rPh>
    <phoneticPr fontId="3"/>
  </si>
  <si>
    <t>2年又は3年平均</t>
    <rPh sb="1" eb="2">
      <t>ネン</t>
    </rPh>
    <rPh sb="2" eb="3">
      <t>マタ</t>
    </rPh>
    <rPh sb="5" eb="6">
      <t>ネン</t>
    </rPh>
    <rPh sb="6" eb="8">
      <t>ヘイキン</t>
    </rPh>
    <phoneticPr fontId="3"/>
  </si>
  <si>
    <t>印刷範囲外又は自動計算用の数式若しくは文字が入力されて</t>
    <rPh sb="0" eb="2">
      <t>インサツ</t>
    </rPh>
    <rPh sb="2" eb="4">
      <t>ハンイ</t>
    </rPh>
    <rPh sb="4" eb="5">
      <t>ガイ</t>
    </rPh>
    <rPh sb="5" eb="6">
      <t>マタ</t>
    </rPh>
    <rPh sb="7" eb="9">
      <t>ジドウ</t>
    </rPh>
    <rPh sb="9" eb="11">
      <t>ケイサン</t>
    </rPh>
    <rPh sb="11" eb="12">
      <t>ヨウ</t>
    </rPh>
    <rPh sb="13" eb="15">
      <t>スウシキ</t>
    </rPh>
    <rPh sb="15" eb="16">
      <t>モ</t>
    </rPh>
    <rPh sb="19" eb="21">
      <t>モジ</t>
    </rPh>
    <rPh sb="22" eb="24">
      <t>ニュウリョク</t>
    </rPh>
    <phoneticPr fontId="3"/>
  </si>
  <si>
    <t>いますが、別のセル及びシートと連動しておりますので、変更</t>
    <rPh sb="5" eb="6">
      <t>ベツ</t>
    </rPh>
    <rPh sb="9" eb="10">
      <t>オヨ</t>
    </rPh>
    <rPh sb="15" eb="17">
      <t>レンドウ</t>
    </rPh>
    <rPh sb="26" eb="28">
      <t>ヘンコウ</t>
    </rPh>
    <phoneticPr fontId="3"/>
  </si>
  <si>
    <t>しないでください。</t>
    <phoneticPr fontId="3"/>
  </si>
  <si>
    <t xml:space="preserve">許可年月日 </t>
    <rPh sb="0" eb="2">
      <t>キョカ</t>
    </rPh>
    <rPh sb="2" eb="5">
      <t>ネンガッピ</t>
    </rPh>
    <phoneticPr fontId="3"/>
  </si>
  <si>
    <t>許可有効年月日</t>
    <rPh sb="0" eb="2">
      <t>キョカ</t>
    </rPh>
    <rPh sb="2" eb="4">
      <t>ユウコウ</t>
    </rPh>
    <rPh sb="4" eb="7">
      <t>ネンガッピ</t>
    </rPh>
    <phoneticPr fontId="3"/>
  </si>
  <si>
    <t>０５３</t>
  </si>
  <si>
    <t>001</t>
  </si>
  <si>
    <t>111</t>
  </si>
  <si>
    <t>113</t>
  </si>
  <si>
    <t>建具製作・建具工・木工「建具製作作成」・カーテンウォール施工・サッシ施工（２級）　　※</t>
    <rPh sb="12" eb="14">
      <t>タテグ</t>
    </rPh>
    <rPh sb="14" eb="16">
      <t>セイサク</t>
    </rPh>
    <rPh sb="16" eb="18">
      <t>サクセイ</t>
    </rPh>
    <rPh sb="38" eb="39">
      <t>キュウ</t>
    </rPh>
    <phoneticPr fontId="9"/>
  </si>
  <si>
    <t>040</t>
  </si>
  <si>
    <t>099</t>
  </si>
  <si>
    <t>157</t>
  </si>
  <si>
    <t>とび・とび工（１級）</t>
    <rPh sb="5" eb="6">
      <t>コウ</t>
    </rPh>
    <rPh sb="8" eb="9">
      <t>キュウ</t>
    </rPh>
    <phoneticPr fontId="3"/>
  </si>
  <si>
    <t>257</t>
  </si>
  <si>
    <t>ウエルポイント施工(２級)　※</t>
  </si>
  <si>
    <t>建築大工（２級）　　※</t>
  </si>
  <si>
    <t>とび・とび工（２級）　　※（３年又は１年）以下同じ</t>
    <rPh sb="5" eb="6">
      <t>コウ</t>
    </rPh>
    <rPh sb="8" eb="9">
      <t>キュウ</t>
    </rPh>
    <rPh sb="16" eb="17">
      <t>マタ</t>
    </rPh>
    <phoneticPr fontId="3"/>
  </si>
  <si>
    <t>建築板金「ダクト板金作業」（１級）</t>
    <rPh sb="0" eb="2">
      <t>ケンチク</t>
    </rPh>
    <rPh sb="2" eb="4">
      <t>バンキン</t>
    </rPh>
    <rPh sb="8" eb="10">
      <t>バンキン</t>
    </rPh>
    <rPh sb="10" eb="12">
      <t>サギョウ</t>
    </rPh>
    <rPh sb="15" eb="16">
      <t>キュウ</t>
    </rPh>
    <phoneticPr fontId="3"/>
  </si>
  <si>
    <t>建築板金「ダクト板金作業」（２級）　※</t>
    <rPh sb="0" eb="2">
      <t>ケンチク</t>
    </rPh>
    <rPh sb="2" eb="4">
      <t>バンキン</t>
    </rPh>
    <rPh sb="8" eb="10">
      <t>バンキン</t>
    </rPh>
    <rPh sb="10" eb="12">
      <t>サギョウ</t>
    </rPh>
    <rPh sb="15" eb="16">
      <t>キュウ</t>
    </rPh>
    <phoneticPr fontId="3"/>
  </si>
  <si>
    <t>164</t>
  </si>
  <si>
    <t>型枠施工（１級）</t>
    <rPh sb="0" eb="2">
      <t>カタワク</t>
    </rPh>
    <rPh sb="2" eb="4">
      <t>セコウ</t>
    </rPh>
    <rPh sb="6" eb="7">
      <t>キュウ</t>
    </rPh>
    <phoneticPr fontId="3"/>
  </si>
  <si>
    <t>264</t>
  </si>
  <si>
    <t>型枠施工（２級）　　※</t>
    <rPh sb="0" eb="2">
      <t>カタワク</t>
    </rPh>
    <rPh sb="2" eb="4">
      <t>セコウ</t>
    </rPh>
    <rPh sb="6" eb="7">
      <t>キュウ</t>
    </rPh>
    <phoneticPr fontId="3"/>
  </si>
  <si>
    <t>基礎ぐい工事</t>
    <rPh sb="0" eb="2">
      <t>キソ</t>
    </rPh>
    <rPh sb="4" eb="6">
      <t>コウジ</t>
    </rPh>
    <phoneticPr fontId="3"/>
  </si>
  <si>
    <t>機械能力</t>
    <rPh sb="0" eb="2">
      <t>キカイ</t>
    </rPh>
    <rPh sb="2" eb="4">
      <t>ノウリョク</t>
    </rPh>
    <phoneticPr fontId="3"/>
  </si>
  <si>
    <t>法第7条第2号イ該当</t>
  </si>
  <si>
    <t>002</t>
  </si>
  <si>
    <t>法第7条第2号ロ該当</t>
  </si>
  <si>
    <t>003</t>
  </si>
  <si>
    <t>法第15条第2号ハ該当（同号イと同等以上）</t>
  </si>
  <si>
    <t>004</t>
  </si>
  <si>
    <t>法第15条第2号ハ該当（同号ロと同等以上）</t>
  </si>
  <si>
    <t>061</t>
  </si>
  <si>
    <t>062</t>
  </si>
  <si>
    <t>063</t>
  </si>
  <si>
    <t>064</t>
  </si>
  <si>
    <t>065</t>
  </si>
  <si>
    <t>127</t>
  </si>
  <si>
    <t>129</t>
  </si>
  <si>
    <t>131</t>
  </si>
  <si>
    <t>133</t>
  </si>
  <si>
    <t>137</t>
  </si>
  <si>
    <t>141</t>
  </si>
  <si>
    <t>142</t>
  </si>
  <si>
    <t>143</t>
  </si>
  <si>
    <t>144</t>
  </si>
  <si>
    <t>145</t>
  </si>
  <si>
    <t>146</t>
  </si>
  <si>
    <t>機械「流体工学」又は「熱工学」・総合技術監理(機械「流体工学」又は「熱工学」)</t>
  </si>
  <si>
    <t>147</t>
  </si>
  <si>
    <t>148</t>
  </si>
  <si>
    <t>149</t>
  </si>
  <si>
    <t>151</t>
  </si>
  <si>
    <t>152</t>
  </si>
  <si>
    <t>153</t>
  </si>
  <si>
    <t>154</t>
  </si>
  <si>
    <t>155</t>
  </si>
  <si>
    <t>166</t>
  </si>
  <si>
    <t>ウエルポイント施工(１級)</t>
  </si>
  <si>
    <t>167</t>
  </si>
  <si>
    <t>168</t>
  </si>
  <si>
    <t>169</t>
  </si>
  <si>
    <t>171</t>
  </si>
  <si>
    <t>172</t>
  </si>
  <si>
    <t>173</t>
  </si>
  <si>
    <t>コンクリート圧送施工（１級）</t>
  </si>
  <si>
    <t>174</t>
  </si>
  <si>
    <t>冷凍空気調和機器施工・空気調和設備配管（１級）</t>
  </si>
  <si>
    <t>175</t>
  </si>
  <si>
    <t>176</t>
  </si>
  <si>
    <t>177</t>
  </si>
  <si>
    <t>178</t>
  </si>
  <si>
    <t>築炉・築炉工（１級）、れんが積み</t>
  </si>
  <si>
    <t>179</t>
  </si>
  <si>
    <t>181</t>
  </si>
  <si>
    <t>鉄工・製罐（１級）</t>
  </si>
  <si>
    <t>182</t>
  </si>
  <si>
    <t>183</t>
  </si>
  <si>
    <t>184</t>
  </si>
  <si>
    <t>185</t>
  </si>
  <si>
    <t>186</t>
  </si>
  <si>
    <t>187</t>
  </si>
  <si>
    <t>188</t>
  </si>
  <si>
    <t>189</t>
  </si>
  <si>
    <t>191</t>
  </si>
  <si>
    <t>192</t>
  </si>
  <si>
    <t>193</t>
  </si>
  <si>
    <t>194</t>
  </si>
  <si>
    <t>熱絶縁施工（１級）</t>
  </si>
  <si>
    <t>195</t>
  </si>
  <si>
    <t>196</t>
  </si>
  <si>
    <t>197</t>
  </si>
  <si>
    <t>198</t>
  </si>
  <si>
    <t>212</t>
  </si>
  <si>
    <t>2級建設機械施工技士(第1種～第6種)</t>
  </si>
  <si>
    <t>214</t>
  </si>
  <si>
    <t>215</t>
  </si>
  <si>
    <t>216</t>
  </si>
  <si>
    <t>221</t>
  </si>
  <si>
    <t>222</t>
  </si>
  <si>
    <t>223</t>
  </si>
  <si>
    <t>228</t>
  </si>
  <si>
    <t>232</t>
  </si>
  <si>
    <t>234</t>
  </si>
  <si>
    <t>238</t>
  </si>
  <si>
    <t>239</t>
  </si>
  <si>
    <t>256</t>
  </si>
  <si>
    <t>第2種電気工事士　　３年</t>
  </si>
  <si>
    <t>258</t>
  </si>
  <si>
    <t>電気主任技術者(第1種～第3種)　　５年</t>
  </si>
  <si>
    <t>266</t>
  </si>
  <si>
    <t>271</t>
  </si>
  <si>
    <t>272</t>
  </si>
  <si>
    <t>273</t>
  </si>
  <si>
    <t>274</t>
  </si>
  <si>
    <t>275</t>
  </si>
  <si>
    <t>276</t>
  </si>
  <si>
    <t>277</t>
  </si>
  <si>
    <t>278</t>
  </si>
  <si>
    <t>279</t>
  </si>
  <si>
    <t>281</t>
  </si>
  <si>
    <t>282</t>
  </si>
  <si>
    <t>283</t>
  </si>
  <si>
    <t>284</t>
  </si>
  <si>
    <t>285</t>
  </si>
  <si>
    <t>286</t>
  </si>
  <si>
    <t>287</t>
  </si>
  <si>
    <t>288</t>
  </si>
  <si>
    <t>289</t>
  </si>
  <si>
    <t>291</t>
  </si>
  <si>
    <t>292</t>
  </si>
  <si>
    <t>293</t>
  </si>
  <si>
    <t>294</t>
  </si>
  <si>
    <t>295</t>
  </si>
  <si>
    <t>296</t>
  </si>
  <si>
    <t>297</t>
  </si>
  <si>
    <t>298</t>
  </si>
  <si>
    <t>999</t>
  </si>
  <si>
    <t>建築設備士</t>
    <rPh sb="4" eb="5">
      <t>シ</t>
    </rPh>
    <phoneticPr fontId="3"/>
  </si>
  <si>
    <t>給水装置工事主任技術者</t>
    <rPh sb="0" eb="2">
      <t>キュウスイ</t>
    </rPh>
    <rPh sb="2" eb="4">
      <t>ソウチ</t>
    </rPh>
    <rPh sb="4" eb="6">
      <t>コウジ</t>
    </rPh>
    <rPh sb="6" eb="8">
      <t>シュニン</t>
    </rPh>
    <rPh sb="8" eb="11">
      <t>ギジュツシャ</t>
    </rPh>
    <phoneticPr fontId="9"/>
  </si>
  <si>
    <t>申告者</t>
    <rPh sb="0" eb="3">
      <t>シンコクシャ</t>
    </rPh>
    <phoneticPr fontId="3"/>
  </si>
  <si>
    <t>代表者職氏名</t>
    <rPh sb="0" eb="3">
      <t>ダイヒョウシャ</t>
    </rPh>
    <rPh sb="3" eb="4">
      <t>ショク</t>
    </rPh>
    <rPh sb="4" eb="6">
      <t>シメイ</t>
    </rPh>
    <phoneticPr fontId="3"/>
  </si>
  <si>
    <t>【　　　】内のいずれかに該当するものに○を付けてください。</t>
    <rPh sb="5" eb="6">
      <t>ナイ</t>
    </rPh>
    <rPh sb="12" eb="14">
      <t>ガイトウ</t>
    </rPh>
    <rPh sb="21" eb="22">
      <t>ツ</t>
    </rPh>
    <phoneticPr fontId="3"/>
  </si>
  <si>
    <t>下記の資本的関係又は人的関係の項目に関して、</t>
    <rPh sb="0" eb="2">
      <t>カキ</t>
    </rPh>
    <rPh sb="3" eb="6">
      <t>シホンテキ</t>
    </rPh>
    <rPh sb="6" eb="8">
      <t>カンケイ</t>
    </rPh>
    <rPh sb="8" eb="9">
      <t>マタ</t>
    </rPh>
    <rPh sb="10" eb="12">
      <t>ジンテキ</t>
    </rPh>
    <rPh sb="12" eb="14">
      <t>カンケイ</t>
    </rPh>
    <rPh sb="15" eb="17">
      <t>コウモク</t>
    </rPh>
    <rPh sb="18" eb="19">
      <t>カン</t>
    </rPh>
    <phoneticPr fontId="3"/>
  </si>
  <si>
    <t>○</t>
    <phoneticPr fontId="3"/>
  </si>
  <si>
    <t>該当する項目がある</t>
    <rPh sb="0" eb="2">
      <t>ガイトウ</t>
    </rPh>
    <rPh sb="4" eb="6">
      <t>コウモク</t>
    </rPh>
    <phoneticPr fontId="3"/>
  </si>
  <si>
    <t>【</t>
    <phoneticPr fontId="3"/>
  </si>
  <si>
    <t>・</t>
    <phoneticPr fontId="3"/>
  </si>
  <si>
    <t>該当する項目がない</t>
    <rPh sb="0" eb="2">
      <t>ガイトウ</t>
    </rPh>
    <rPh sb="4" eb="6">
      <t>コウモク</t>
    </rPh>
    <phoneticPr fontId="3"/>
  </si>
  <si>
    <t>】</t>
    <phoneticPr fontId="3"/>
  </si>
  <si>
    <t>該当がある場合は、以下の項目を記載してください。該当がない場合は、以下は空欄で提出してください。</t>
    <rPh sb="0" eb="2">
      <t>ガイトウ</t>
    </rPh>
    <rPh sb="5" eb="7">
      <t>バアイ</t>
    </rPh>
    <rPh sb="9" eb="11">
      <t>イカ</t>
    </rPh>
    <rPh sb="12" eb="14">
      <t>コウモク</t>
    </rPh>
    <rPh sb="15" eb="17">
      <t>キサイ</t>
    </rPh>
    <rPh sb="24" eb="26">
      <t>ガイトウ</t>
    </rPh>
    <rPh sb="29" eb="31">
      <t>バアイ</t>
    </rPh>
    <rPh sb="33" eb="35">
      <t>イカ</t>
    </rPh>
    <rPh sb="36" eb="38">
      <t>クウラン</t>
    </rPh>
    <rPh sb="39" eb="41">
      <t>テイシュツ</t>
    </rPh>
    <phoneticPr fontId="3"/>
  </si>
  <si>
    <t>役職</t>
    <rPh sb="0" eb="2">
      <t>ヤクショク</t>
    </rPh>
    <phoneticPr fontId="3"/>
  </si>
  <si>
    <t>兼任先及び兼任先での役職</t>
    <rPh sb="0" eb="2">
      <t>ケンニン</t>
    </rPh>
    <rPh sb="2" eb="3">
      <t>サキ</t>
    </rPh>
    <rPh sb="3" eb="4">
      <t>オヨ</t>
    </rPh>
    <rPh sb="5" eb="7">
      <t>ケンニン</t>
    </rPh>
    <rPh sb="7" eb="8">
      <t>サキ</t>
    </rPh>
    <rPh sb="10" eb="12">
      <t>ヤクショク</t>
    </rPh>
    <phoneticPr fontId="3"/>
  </si>
  <si>
    <t>（備考）</t>
    <rPh sb="1" eb="3">
      <t>ビコウ</t>
    </rPh>
    <phoneticPr fontId="3"/>
  </si>
  <si>
    <t>・記入欄が不足する場合は、適宜記入欄を追加して用いること。</t>
    <rPh sb="1" eb="3">
      <t>キニュウ</t>
    </rPh>
    <rPh sb="3" eb="4">
      <t>ラン</t>
    </rPh>
    <rPh sb="5" eb="7">
      <t>フソク</t>
    </rPh>
    <rPh sb="9" eb="11">
      <t>バアイ</t>
    </rPh>
    <rPh sb="13" eb="15">
      <t>テキギ</t>
    </rPh>
    <rPh sb="15" eb="17">
      <t>キニュウ</t>
    </rPh>
    <rPh sb="17" eb="18">
      <t>ラン</t>
    </rPh>
    <rPh sb="19" eb="21">
      <t>ツイカ</t>
    </rPh>
    <rPh sb="23" eb="24">
      <t>モチ</t>
    </rPh>
    <phoneticPr fontId="3"/>
  </si>
  <si>
    <t>＜様式３・委任状＞</t>
    <rPh sb="1" eb="3">
      <t>ヨウシキ</t>
    </rPh>
    <rPh sb="5" eb="8">
      <t>イニンジョウ</t>
    </rPh>
    <phoneticPr fontId="3"/>
  </si>
  <si>
    <t>＜様式４・使用印鑑届＞</t>
    <phoneticPr fontId="3"/>
  </si>
  <si>
    <t>＜資本的関係又は人的関係に関する申告書＞</t>
    <rPh sb="1" eb="4">
      <t>シホンテキ</t>
    </rPh>
    <rPh sb="4" eb="6">
      <t>カンケイ</t>
    </rPh>
    <rPh sb="6" eb="7">
      <t>マタ</t>
    </rPh>
    <rPh sb="8" eb="10">
      <t>ジンテキ</t>
    </rPh>
    <rPh sb="10" eb="12">
      <t>カンケイ</t>
    </rPh>
    <rPh sb="13" eb="14">
      <t>カン</t>
    </rPh>
    <rPh sb="16" eb="19">
      <t>シンコクショ</t>
    </rPh>
    <phoneticPr fontId="3"/>
  </si>
  <si>
    <r>
      <t>工事経歴書には、登録を希望する工事の工事経歴書を記入してください。</t>
    </r>
    <r>
      <rPr>
        <sz val="11"/>
        <color rgb="FFFF0000"/>
        <rFont val="ＭＳ Ｐゴシック"/>
        <family val="3"/>
        <charset val="128"/>
        <scheme val="minor"/>
      </rPr>
      <t>（経営規模等評価審査の際に提出したものの写しでも結構です。）</t>
    </r>
    <rPh sb="0" eb="2">
      <t>コウジ</t>
    </rPh>
    <rPh sb="2" eb="5">
      <t>ケイレキショ</t>
    </rPh>
    <rPh sb="8" eb="10">
      <t>トウロク</t>
    </rPh>
    <rPh sb="11" eb="13">
      <t>キボウ</t>
    </rPh>
    <rPh sb="15" eb="17">
      <t>コウジ</t>
    </rPh>
    <rPh sb="18" eb="20">
      <t>コウジ</t>
    </rPh>
    <rPh sb="20" eb="23">
      <t>ケイレキショ</t>
    </rPh>
    <rPh sb="24" eb="26">
      <t>キニュウ</t>
    </rPh>
    <rPh sb="34" eb="36">
      <t>ケイエイ</t>
    </rPh>
    <rPh sb="36" eb="39">
      <t>キボトウ</t>
    </rPh>
    <rPh sb="39" eb="41">
      <t>ヒョウカ</t>
    </rPh>
    <rPh sb="41" eb="43">
      <t>シンサ</t>
    </rPh>
    <rPh sb="44" eb="45">
      <t>サイ</t>
    </rPh>
    <rPh sb="46" eb="48">
      <t>テイシュツ</t>
    </rPh>
    <rPh sb="53" eb="54">
      <t>ウツ</t>
    </rPh>
    <rPh sb="57" eb="59">
      <t>ケッコウ</t>
    </rPh>
    <phoneticPr fontId="3"/>
  </si>
  <si>
    <r>
      <t>保護観察対象者等雇用に関する証明書には、必要事項を入力のうえ、福井保護観察所長の証明を受けてください。</t>
    </r>
    <r>
      <rPr>
        <sz val="11"/>
        <color rgb="FFFF0000"/>
        <rFont val="ＭＳ Ｐゴシック"/>
        <family val="3"/>
        <charset val="128"/>
        <scheme val="minor"/>
      </rPr>
      <t>（市内、準市内業者のみ）</t>
    </r>
    <rPh sb="0" eb="2">
      <t>ホゴ</t>
    </rPh>
    <rPh sb="2" eb="4">
      <t>カンサツ</t>
    </rPh>
    <rPh sb="4" eb="7">
      <t>タイショウシャ</t>
    </rPh>
    <rPh sb="7" eb="8">
      <t>トウ</t>
    </rPh>
    <rPh sb="8" eb="10">
      <t>コヨウ</t>
    </rPh>
    <rPh sb="11" eb="12">
      <t>カン</t>
    </rPh>
    <rPh sb="14" eb="17">
      <t>ショウメイショ</t>
    </rPh>
    <rPh sb="20" eb="22">
      <t>ヒツヨウ</t>
    </rPh>
    <rPh sb="22" eb="24">
      <t>ジコウ</t>
    </rPh>
    <rPh sb="25" eb="27">
      <t>ニュウリョク</t>
    </rPh>
    <rPh sb="31" eb="33">
      <t>フクイ</t>
    </rPh>
    <rPh sb="33" eb="35">
      <t>ホゴ</t>
    </rPh>
    <rPh sb="35" eb="37">
      <t>カンサツ</t>
    </rPh>
    <rPh sb="37" eb="39">
      <t>ショチョウ</t>
    </rPh>
    <rPh sb="40" eb="42">
      <t>ショウメイ</t>
    </rPh>
    <rPh sb="43" eb="44">
      <t>ウ</t>
    </rPh>
    <rPh sb="52" eb="54">
      <t>シナイ</t>
    </rPh>
    <rPh sb="55" eb="56">
      <t>ジュン</t>
    </rPh>
    <rPh sb="56" eb="58">
      <t>シナイ</t>
    </rPh>
    <rPh sb="58" eb="60">
      <t>ギョウシャ</t>
    </rPh>
    <phoneticPr fontId="3"/>
  </si>
  <si>
    <r>
      <t>資本的関係等の申告書には、資本的関係又は人的関係にある会社等について申告をしてください。</t>
    </r>
    <r>
      <rPr>
        <sz val="11"/>
        <color rgb="FFFF0000"/>
        <rFont val="ＭＳ Ｐゴシック"/>
        <family val="3"/>
        <charset val="128"/>
        <scheme val="minor"/>
      </rPr>
      <t>（全ての申請業者が対象です。）</t>
    </r>
    <rPh sb="0" eb="3">
      <t>シホンテキ</t>
    </rPh>
    <rPh sb="3" eb="5">
      <t>カンケイ</t>
    </rPh>
    <rPh sb="5" eb="6">
      <t>トウ</t>
    </rPh>
    <rPh sb="7" eb="10">
      <t>シンコクショ</t>
    </rPh>
    <rPh sb="13" eb="16">
      <t>シホンテキ</t>
    </rPh>
    <rPh sb="16" eb="18">
      <t>カンケイ</t>
    </rPh>
    <rPh sb="18" eb="19">
      <t>マタ</t>
    </rPh>
    <rPh sb="20" eb="22">
      <t>ジンテキ</t>
    </rPh>
    <rPh sb="22" eb="24">
      <t>カンケイ</t>
    </rPh>
    <rPh sb="27" eb="29">
      <t>カイシャ</t>
    </rPh>
    <rPh sb="29" eb="30">
      <t>トウ</t>
    </rPh>
    <rPh sb="34" eb="36">
      <t>シンコク</t>
    </rPh>
    <rPh sb="45" eb="46">
      <t>スベ</t>
    </rPh>
    <rPh sb="48" eb="50">
      <t>シンセイ</t>
    </rPh>
    <rPh sb="50" eb="52">
      <t>ギョウシャ</t>
    </rPh>
    <rPh sb="53" eb="55">
      <t>タイショウ</t>
    </rPh>
    <phoneticPr fontId="3"/>
  </si>
  <si>
    <t>＜チェックリスト＞</t>
    <phoneticPr fontId="3"/>
  </si>
  <si>
    <t>緑色のセルは、該当項目を選択してください。</t>
    <rPh sb="0" eb="1">
      <t>ミドリ</t>
    </rPh>
    <rPh sb="1" eb="2">
      <t>イロ</t>
    </rPh>
    <rPh sb="7" eb="9">
      <t>ガイトウ</t>
    </rPh>
    <rPh sb="9" eb="11">
      <t>コウモク</t>
    </rPh>
    <rPh sb="12" eb="14">
      <t>センタク</t>
    </rPh>
    <phoneticPr fontId="3"/>
  </si>
  <si>
    <t>黄色のセルは、直接入力をしてください。</t>
    <rPh sb="0" eb="2">
      <t>キイロ</t>
    </rPh>
    <rPh sb="7" eb="9">
      <t>チョクセツ</t>
    </rPh>
    <rPh sb="9" eb="11">
      <t>ニュウリョク</t>
    </rPh>
    <phoneticPr fontId="3"/>
  </si>
  <si>
    <t>誤って記入した場合は、二重線で訂正し、正しい内容を当該欄上部に記入してください。</t>
    <rPh sb="0" eb="1">
      <t>アヤマ</t>
    </rPh>
    <rPh sb="3" eb="5">
      <t>キニュウ</t>
    </rPh>
    <rPh sb="7" eb="9">
      <t>バアイ</t>
    </rPh>
    <rPh sb="11" eb="13">
      <t>ニジュウ</t>
    </rPh>
    <rPh sb="13" eb="14">
      <t>セン</t>
    </rPh>
    <rPh sb="15" eb="17">
      <t>テイセイ</t>
    </rPh>
    <rPh sb="19" eb="20">
      <t>タダ</t>
    </rPh>
    <rPh sb="22" eb="24">
      <t>ナイヨウ</t>
    </rPh>
    <rPh sb="25" eb="27">
      <t>トウガイ</t>
    </rPh>
    <rPh sb="27" eb="28">
      <t>ラン</t>
    </rPh>
    <rPh sb="28" eb="30">
      <t>ジョウブ</t>
    </rPh>
    <rPh sb="31" eb="33">
      <t>キニュウ</t>
    </rPh>
    <phoneticPr fontId="3"/>
  </si>
  <si>
    <t>全ての書類が整いましたら、チェックリストを使用して、書類が揃っているか、押印がされているか等、再度確認をしてから申請書を提出してください。</t>
    <rPh sb="0" eb="1">
      <t>スベ</t>
    </rPh>
    <rPh sb="3" eb="5">
      <t>ショルイ</t>
    </rPh>
    <rPh sb="6" eb="7">
      <t>トトノ</t>
    </rPh>
    <rPh sb="21" eb="23">
      <t>シヨウ</t>
    </rPh>
    <rPh sb="26" eb="28">
      <t>ショルイ</t>
    </rPh>
    <rPh sb="29" eb="30">
      <t>ソロ</t>
    </rPh>
    <rPh sb="36" eb="38">
      <t>オウイン</t>
    </rPh>
    <rPh sb="45" eb="46">
      <t>トウ</t>
    </rPh>
    <rPh sb="47" eb="49">
      <t>サイド</t>
    </rPh>
    <rPh sb="49" eb="51">
      <t>カクニン</t>
    </rPh>
    <rPh sb="56" eb="58">
      <t>シンセイ</t>
    </rPh>
    <rPh sb="58" eb="59">
      <t>ショ</t>
    </rPh>
    <rPh sb="60" eb="62">
      <t>テイシュツ</t>
    </rPh>
    <phoneticPr fontId="3"/>
  </si>
  <si>
    <t>記載にあたっては、下記の事項に留意し記入してください。</t>
    <rPh sb="0" eb="2">
      <t>キサイ</t>
    </rPh>
    <rPh sb="9" eb="11">
      <t>カキ</t>
    </rPh>
    <rPh sb="12" eb="14">
      <t>ジコウ</t>
    </rPh>
    <rPh sb="15" eb="17">
      <t>リュウイ</t>
    </rPh>
    <rPh sb="18" eb="20">
      <t>キニュウ</t>
    </rPh>
    <phoneticPr fontId="3"/>
  </si>
  <si>
    <r>
      <t>（X</t>
    </r>
    <r>
      <rPr>
        <vertAlign val="subscript"/>
        <sz val="14"/>
        <color theme="1"/>
        <rFont val="ＭＳ Ｐ明朝"/>
        <family val="1"/>
        <charset val="128"/>
      </rPr>
      <t>2</t>
    </r>
    <r>
      <rPr>
        <sz val="14"/>
        <color theme="1"/>
        <rFont val="ＭＳ Ｐ明朝"/>
        <family val="1"/>
        <charset val="128"/>
      </rPr>
      <t>）</t>
    </r>
    <phoneticPr fontId="3"/>
  </si>
  <si>
    <r>
      <t>総資本額</t>
    </r>
    <r>
      <rPr>
        <sz val="10"/>
        <color theme="1"/>
        <rFont val="ＭＳ Ｐ明朝"/>
        <family val="1"/>
        <charset val="128"/>
      </rPr>
      <t xml:space="preserve">
(負債純資産合計)</t>
    </r>
    <rPh sb="0" eb="3">
      <t>ソウシホン</t>
    </rPh>
    <rPh sb="1" eb="3">
      <t>シホン</t>
    </rPh>
    <rPh sb="3" eb="4">
      <t>ガク</t>
    </rPh>
    <rPh sb="6" eb="8">
      <t>フサイ</t>
    </rPh>
    <rPh sb="8" eb="11">
      <t>ジュンシサン</t>
    </rPh>
    <rPh sb="11" eb="13">
      <t>ゴウケイ</t>
    </rPh>
    <phoneticPr fontId="3"/>
  </si>
  <si>
    <r>
      <t>完成工事高評点（X</t>
    </r>
    <r>
      <rPr>
        <vertAlign val="subscript"/>
        <sz val="11"/>
        <color theme="1"/>
        <rFont val="ＭＳ Ｐ明朝"/>
        <family val="1"/>
        <charset val="128"/>
      </rPr>
      <t>1</t>
    </r>
    <r>
      <rPr>
        <sz val="11"/>
        <color theme="1"/>
        <rFont val="ＭＳ Ｐ明朝"/>
        <family val="1"/>
        <charset val="128"/>
      </rPr>
      <t>）</t>
    </r>
    <rPh sb="0" eb="2">
      <t>カンセイ</t>
    </rPh>
    <rPh sb="2" eb="4">
      <t>コウジ</t>
    </rPh>
    <rPh sb="4" eb="5">
      <t>タカ</t>
    </rPh>
    <rPh sb="5" eb="7">
      <t>ヒョウテン</t>
    </rPh>
    <phoneticPr fontId="3"/>
  </si>
  <si>
    <t>※</t>
    <phoneticPr fontId="3"/>
  </si>
  <si>
    <t>－</t>
    <phoneticPr fontId="3"/>
  </si>
  <si>
    <r>
      <t>※　</t>
    </r>
    <r>
      <rPr>
        <sz val="11"/>
        <color rgb="FFFF0000"/>
        <rFont val="ＭＳ Ｐ明朝"/>
        <family val="1"/>
        <charset val="128"/>
      </rPr>
      <t>市内業者のみ提出してください。</t>
    </r>
    <phoneticPr fontId="3"/>
  </si>
  <si>
    <t>M</t>
    <phoneticPr fontId="3"/>
  </si>
  <si>
    <t>T</t>
    <phoneticPr fontId="3"/>
  </si>
  <si>
    <t>S</t>
    <phoneticPr fontId="3"/>
  </si>
  <si>
    <t>フリガナ</t>
    <phoneticPr fontId="3"/>
  </si>
  <si>
    <t>H</t>
    <phoneticPr fontId="3"/>
  </si>
  <si>
    <t>※</t>
    <phoneticPr fontId="3"/>
  </si>
  <si>
    <t>※</t>
    <phoneticPr fontId="3"/>
  </si>
  <si>
    <t>※</t>
    <phoneticPr fontId="3"/>
  </si>
  <si>
    <t>雇用期間</t>
    <phoneticPr fontId="3"/>
  </si>
  <si>
    <t>から</t>
    <phoneticPr fontId="3"/>
  </si>
  <si>
    <t>まで</t>
    <phoneticPr fontId="3"/>
  </si>
  <si>
    <t>添付書類</t>
    <phoneticPr fontId="3"/>
  </si>
  <si>
    <t>注:　 保護観察対象者等とは、更生保護法第48条に規定する保護観察対象者</t>
    <phoneticPr fontId="3"/>
  </si>
  <si>
    <t>福井保護観察所長　　　　　　　　印</t>
    <phoneticPr fontId="3"/>
  </si>
  <si>
    <t>・記載事項の真偽を確認するため、会社法(平成17年法律第86号)第121条に規定する株主名簿の写しその他関係</t>
    <rPh sb="1" eb="3">
      <t>キサイ</t>
    </rPh>
    <rPh sb="3" eb="5">
      <t>ジコウ</t>
    </rPh>
    <rPh sb="6" eb="8">
      <t>シンギ</t>
    </rPh>
    <rPh sb="9" eb="11">
      <t>カクニン</t>
    </rPh>
    <rPh sb="16" eb="19">
      <t>カイシャホウ</t>
    </rPh>
    <rPh sb="20" eb="22">
      <t>ヘイセイ</t>
    </rPh>
    <rPh sb="24" eb="25">
      <t>ネン</t>
    </rPh>
    <rPh sb="25" eb="27">
      <t>ホウリツ</t>
    </rPh>
    <rPh sb="27" eb="28">
      <t>ダイ</t>
    </rPh>
    <rPh sb="30" eb="31">
      <t>ゴウ</t>
    </rPh>
    <rPh sb="32" eb="33">
      <t>ダイ</t>
    </rPh>
    <rPh sb="36" eb="37">
      <t>ジョウ</t>
    </rPh>
    <rPh sb="38" eb="40">
      <t>キテイ</t>
    </rPh>
    <rPh sb="42" eb="44">
      <t>カブヌシ</t>
    </rPh>
    <rPh sb="44" eb="46">
      <t>メイボ</t>
    </rPh>
    <rPh sb="47" eb="48">
      <t>ウツ</t>
    </rPh>
    <phoneticPr fontId="3"/>
  </si>
  <si>
    <t>資料の提出を求めることがあります。</t>
    <rPh sb="0" eb="2">
      <t>シリョウ</t>
    </rPh>
    <rPh sb="3" eb="5">
      <t>テイシュツ</t>
    </rPh>
    <rPh sb="6" eb="7">
      <t>モト</t>
    </rPh>
    <phoneticPr fontId="3"/>
  </si>
  <si>
    <t>・この申告書に記載された事項が事実と相違することが明らかになった場合には、敦賀市建設工事請負業者の指名</t>
    <rPh sb="3" eb="6">
      <t>シンコクショ</t>
    </rPh>
    <rPh sb="7" eb="9">
      <t>キサイ</t>
    </rPh>
    <rPh sb="12" eb="14">
      <t>ジコウ</t>
    </rPh>
    <rPh sb="15" eb="17">
      <t>ジジツ</t>
    </rPh>
    <rPh sb="18" eb="20">
      <t>ソウイ</t>
    </rPh>
    <rPh sb="25" eb="26">
      <t>アキ</t>
    </rPh>
    <rPh sb="32" eb="34">
      <t>バアイ</t>
    </rPh>
    <rPh sb="37" eb="40">
      <t>ツルガシ</t>
    </rPh>
    <rPh sb="40" eb="42">
      <t>ケンセツ</t>
    </rPh>
    <rPh sb="42" eb="44">
      <t>コウジ</t>
    </rPh>
    <rPh sb="44" eb="46">
      <t>ウケオイ</t>
    </rPh>
    <rPh sb="46" eb="47">
      <t>ギョウ</t>
    </rPh>
    <phoneticPr fontId="3"/>
  </si>
  <si>
    <t>停止等に関する要領の規定に基づく指名停止等の措置を行うことがあります。</t>
    <rPh sb="0" eb="3">
      <t>テイシトウ</t>
    </rPh>
    <rPh sb="4" eb="5">
      <t>カン</t>
    </rPh>
    <rPh sb="7" eb="9">
      <t>ヨウリョウ</t>
    </rPh>
    <rPh sb="10" eb="12">
      <t>キテイ</t>
    </rPh>
    <rPh sb="13" eb="14">
      <t>モト</t>
    </rPh>
    <rPh sb="16" eb="18">
      <t>シメイ</t>
    </rPh>
    <rPh sb="18" eb="21">
      <t>テイシトウ</t>
    </rPh>
    <rPh sb="22" eb="24">
      <t>ソチ</t>
    </rPh>
    <rPh sb="25" eb="26">
      <t>オコナ</t>
    </rPh>
    <phoneticPr fontId="3"/>
  </si>
  <si>
    <t>＜様式７・保護観察対象者等雇用に関する証明書＞</t>
    <rPh sb="1" eb="3">
      <t>ヨウシキ</t>
    </rPh>
    <rPh sb="5" eb="7">
      <t>ホゴ</t>
    </rPh>
    <rPh sb="7" eb="9">
      <t>カンサツ</t>
    </rPh>
    <rPh sb="9" eb="12">
      <t>タイショウシャ</t>
    </rPh>
    <rPh sb="12" eb="13">
      <t>トウ</t>
    </rPh>
    <rPh sb="13" eb="15">
      <t>コヨウ</t>
    </rPh>
    <rPh sb="16" eb="17">
      <t>カン</t>
    </rPh>
    <rPh sb="19" eb="22">
      <t>ショウメイショ</t>
    </rPh>
    <phoneticPr fontId="3"/>
  </si>
  <si>
    <t>様式第７号　　　　</t>
    <phoneticPr fontId="3"/>
  </si>
  <si>
    <t>地すべり防止工事士　１年</t>
    <rPh sb="8" eb="9">
      <t>シ</t>
    </rPh>
    <phoneticPr fontId="3"/>
  </si>
  <si>
    <t>1級計装士　１年</t>
    <rPh sb="1" eb="2">
      <t>キュウ</t>
    </rPh>
    <rPh sb="4" eb="5">
      <t>シ</t>
    </rPh>
    <phoneticPr fontId="3"/>
  </si>
  <si>
    <t>003</t>
    <phoneticPr fontId="3"/>
  </si>
  <si>
    <t>法第15条第2号ハ該当（同号イと同等以上）</t>
    <phoneticPr fontId="3"/>
  </si>
  <si>
    <t>192</t>
    <phoneticPr fontId="3"/>
  </si>
  <si>
    <t>004</t>
    <phoneticPr fontId="3"/>
  </si>
  <si>
    <t>法第15条第2号ハ該当（同号ロと同等以上）</t>
    <phoneticPr fontId="3"/>
  </si>
  <si>
    <t>193</t>
    <phoneticPr fontId="3"/>
  </si>
  <si>
    <t>040</t>
    <phoneticPr fontId="3"/>
  </si>
  <si>
    <t>194</t>
    <phoneticPr fontId="3"/>
  </si>
  <si>
    <t>熱絶縁施工（１級）</t>
    <phoneticPr fontId="3"/>
  </si>
  <si>
    <t>060</t>
    <phoneticPr fontId="3"/>
  </si>
  <si>
    <t>195</t>
    <phoneticPr fontId="3"/>
  </si>
  <si>
    <t>061</t>
    <phoneticPr fontId="3"/>
  </si>
  <si>
    <t>196</t>
    <phoneticPr fontId="3"/>
  </si>
  <si>
    <t>062</t>
    <phoneticPr fontId="3"/>
  </si>
  <si>
    <t>197</t>
    <phoneticPr fontId="3"/>
  </si>
  <si>
    <t>063</t>
    <phoneticPr fontId="3"/>
  </si>
  <si>
    <t>198</t>
    <phoneticPr fontId="3"/>
  </si>
  <si>
    <t>064</t>
    <phoneticPr fontId="3"/>
  </si>
  <si>
    <t>212</t>
    <phoneticPr fontId="3"/>
  </si>
  <si>
    <t>2級建設機械施工技士(第1種～第6種)</t>
    <phoneticPr fontId="3"/>
  </si>
  <si>
    <t>065</t>
    <phoneticPr fontId="3"/>
  </si>
  <si>
    <t>214</t>
    <phoneticPr fontId="3"/>
  </si>
  <si>
    <t>111</t>
    <phoneticPr fontId="3"/>
  </si>
  <si>
    <t>215</t>
    <phoneticPr fontId="3"/>
  </si>
  <si>
    <t>113</t>
    <phoneticPr fontId="3"/>
  </si>
  <si>
    <t>216</t>
    <phoneticPr fontId="3"/>
  </si>
  <si>
    <t>120</t>
    <phoneticPr fontId="3"/>
  </si>
  <si>
    <t>221</t>
    <phoneticPr fontId="3"/>
  </si>
  <si>
    <t>127</t>
    <phoneticPr fontId="3"/>
  </si>
  <si>
    <t>222</t>
    <phoneticPr fontId="3"/>
  </si>
  <si>
    <t>129</t>
    <phoneticPr fontId="3"/>
  </si>
  <si>
    <t>223</t>
    <phoneticPr fontId="3"/>
  </si>
  <si>
    <t>131</t>
    <phoneticPr fontId="3"/>
  </si>
  <si>
    <t>228</t>
    <phoneticPr fontId="3"/>
  </si>
  <si>
    <t>133</t>
    <phoneticPr fontId="3"/>
  </si>
  <si>
    <t>230</t>
    <phoneticPr fontId="3"/>
  </si>
  <si>
    <t>137</t>
    <phoneticPr fontId="3"/>
  </si>
  <si>
    <t>232</t>
    <phoneticPr fontId="3"/>
  </si>
  <si>
    <t>141</t>
    <phoneticPr fontId="3"/>
  </si>
  <si>
    <t>234</t>
    <phoneticPr fontId="3"/>
  </si>
  <si>
    <t>142</t>
    <phoneticPr fontId="3"/>
  </si>
  <si>
    <t>238</t>
    <phoneticPr fontId="3"/>
  </si>
  <si>
    <t>143</t>
    <phoneticPr fontId="3"/>
  </si>
  <si>
    <t>239</t>
    <phoneticPr fontId="3"/>
  </si>
  <si>
    <t>144</t>
    <phoneticPr fontId="3"/>
  </si>
  <si>
    <t>256</t>
    <phoneticPr fontId="3"/>
  </si>
  <si>
    <t>第2種電気工事士　　３年</t>
    <phoneticPr fontId="3"/>
  </si>
  <si>
    <t>145</t>
    <phoneticPr fontId="3"/>
  </si>
  <si>
    <t>257</t>
    <phoneticPr fontId="3"/>
  </si>
  <si>
    <t>146</t>
    <phoneticPr fontId="3"/>
  </si>
  <si>
    <t>機械「流体工学」又は「熱工学」・総合技術監理(機械「流体工学」又は「熱工学」)</t>
    <phoneticPr fontId="9"/>
  </si>
  <si>
    <t>258</t>
    <phoneticPr fontId="3"/>
  </si>
  <si>
    <t>電気主任技術者(第1種～第3種)　　５年</t>
    <phoneticPr fontId="3"/>
  </si>
  <si>
    <t>147</t>
    <phoneticPr fontId="3"/>
  </si>
  <si>
    <t>148</t>
    <phoneticPr fontId="3"/>
  </si>
  <si>
    <t>264</t>
    <phoneticPr fontId="3"/>
  </si>
  <si>
    <t>149</t>
    <phoneticPr fontId="3"/>
  </si>
  <si>
    <t>266</t>
    <phoneticPr fontId="3"/>
  </si>
  <si>
    <t>ウエルポイント施工(２級)　※</t>
    <phoneticPr fontId="3"/>
  </si>
  <si>
    <t>150</t>
    <phoneticPr fontId="3"/>
  </si>
  <si>
    <t>270</t>
    <phoneticPr fontId="3"/>
  </si>
  <si>
    <t>151</t>
    <phoneticPr fontId="3"/>
  </si>
  <si>
    <t>271</t>
    <phoneticPr fontId="3"/>
  </si>
  <si>
    <t>建築大工（２級）　　※</t>
    <phoneticPr fontId="3"/>
  </si>
  <si>
    <t>152</t>
    <phoneticPr fontId="3"/>
  </si>
  <si>
    <t>272</t>
    <phoneticPr fontId="3"/>
  </si>
  <si>
    <t>153</t>
    <phoneticPr fontId="3"/>
  </si>
  <si>
    <t>273</t>
    <phoneticPr fontId="3"/>
  </si>
  <si>
    <t>154</t>
    <phoneticPr fontId="3"/>
  </si>
  <si>
    <t>274</t>
    <phoneticPr fontId="3"/>
  </si>
  <si>
    <t>155</t>
    <phoneticPr fontId="3"/>
  </si>
  <si>
    <t>275</t>
    <phoneticPr fontId="3"/>
  </si>
  <si>
    <t>157</t>
    <phoneticPr fontId="3"/>
  </si>
  <si>
    <t>276</t>
    <phoneticPr fontId="3"/>
  </si>
  <si>
    <t>164</t>
    <phoneticPr fontId="3"/>
  </si>
  <si>
    <t>277</t>
    <phoneticPr fontId="3"/>
  </si>
  <si>
    <t>166</t>
    <phoneticPr fontId="3"/>
  </si>
  <si>
    <t>ウエルポイント施工(１級)</t>
    <phoneticPr fontId="3"/>
  </si>
  <si>
    <t>278</t>
    <phoneticPr fontId="3"/>
  </si>
  <si>
    <t>167</t>
    <phoneticPr fontId="3"/>
  </si>
  <si>
    <t>279</t>
    <phoneticPr fontId="3"/>
  </si>
  <si>
    <t>168</t>
    <phoneticPr fontId="3"/>
  </si>
  <si>
    <t>280</t>
    <phoneticPr fontId="3"/>
  </si>
  <si>
    <t>169</t>
    <phoneticPr fontId="3"/>
  </si>
  <si>
    <t>281</t>
    <phoneticPr fontId="3"/>
  </si>
  <si>
    <t>170</t>
    <phoneticPr fontId="3"/>
  </si>
  <si>
    <t>282</t>
    <phoneticPr fontId="3"/>
  </si>
  <si>
    <t>171</t>
    <phoneticPr fontId="3"/>
  </si>
  <si>
    <t>283</t>
    <phoneticPr fontId="3"/>
  </si>
  <si>
    <t>172</t>
    <phoneticPr fontId="3"/>
  </si>
  <si>
    <t>284</t>
    <phoneticPr fontId="3"/>
  </si>
  <si>
    <t>173</t>
    <phoneticPr fontId="3"/>
  </si>
  <si>
    <t>コンクリート圧送施工（１級）</t>
    <phoneticPr fontId="9"/>
  </si>
  <si>
    <t>285</t>
    <phoneticPr fontId="3"/>
  </si>
  <si>
    <t>174</t>
    <phoneticPr fontId="3"/>
  </si>
  <si>
    <t>冷凍空気調和機器施工・空気調和設備配管（１級）</t>
    <phoneticPr fontId="3"/>
  </si>
  <si>
    <t>286</t>
    <phoneticPr fontId="3"/>
  </si>
  <si>
    <t>175</t>
    <phoneticPr fontId="3"/>
  </si>
  <si>
    <t>287</t>
    <phoneticPr fontId="3"/>
  </si>
  <si>
    <t>176</t>
    <phoneticPr fontId="3"/>
  </si>
  <si>
    <t>288</t>
    <phoneticPr fontId="3"/>
  </si>
  <si>
    <t>177</t>
    <phoneticPr fontId="3"/>
  </si>
  <si>
    <t>289</t>
    <phoneticPr fontId="3"/>
  </si>
  <si>
    <t>178</t>
    <phoneticPr fontId="3"/>
  </si>
  <si>
    <t>築炉・築炉工（１級）、れんが積み</t>
    <phoneticPr fontId="3"/>
  </si>
  <si>
    <t>290</t>
    <phoneticPr fontId="3"/>
  </si>
  <si>
    <t>179</t>
    <phoneticPr fontId="3"/>
  </si>
  <si>
    <t>291</t>
    <phoneticPr fontId="3"/>
  </si>
  <si>
    <t>180</t>
    <phoneticPr fontId="3"/>
  </si>
  <si>
    <t>292</t>
    <phoneticPr fontId="3"/>
  </si>
  <si>
    <t>181</t>
    <phoneticPr fontId="3"/>
  </si>
  <si>
    <t>鉄工・製罐（１級）</t>
    <phoneticPr fontId="3"/>
  </si>
  <si>
    <t>293</t>
    <phoneticPr fontId="3"/>
  </si>
  <si>
    <t>182</t>
    <phoneticPr fontId="3"/>
  </si>
  <si>
    <t>294</t>
    <phoneticPr fontId="3"/>
  </si>
  <si>
    <t>183</t>
    <phoneticPr fontId="3"/>
  </si>
  <si>
    <t>295</t>
    <phoneticPr fontId="3"/>
  </si>
  <si>
    <t>184</t>
    <phoneticPr fontId="3"/>
  </si>
  <si>
    <t>296</t>
    <phoneticPr fontId="3"/>
  </si>
  <si>
    <t>185</t>
    <phoneticPr fontId="3"/>
  </si>
  <si>
    <t>297</t>
    <phoneticPr fontId="3"/>
  </si>
  <si>
    <t>186</t>
    <phoneticPr fontId="3"/>
  </si>
  <si>
    <t>298</t>
    <phoneticPr fontId="3"/>
  </si>
  <si>
    <t>187</t>
    <phoneticPr fontId="3"/>
  </si>
  <si>
    <t>999</t>
    <phoneticPr fontId="3"/>
  </si>
  <si>
    <t>188</t>
    <phoneticPr fontId="3"/>
  </si>
  <si>
    <t>099</t>
    <phoneticPr fontId="3"/>
  </si>
  <si>
    <t>189</t>
    <phoneticPr fontId="3"/>
  </si>
  <si>
    <t>会社印を使用しない場合には、使用印のみ押印してください。</t>
    <rPh sb="0" eb="1">
      <t>カイ</t>
    </rPh>
    <rPh sb="1" eb="2">
      <t>シャ</t>
    </rPh>
    <rPh sb="2" eb="3">
      <t>イン</t>
    </rPh>
    <rPh sb="4" eb="6">
      <t>シヨウ</t>
    </rPh>
    <rPh sb="9" eb="11">
      <t>バアイ</t>
    </rPh>
    <rPh sb="14" eb="16">
      <t>シヨウ</t>
    </rPh>
    <rPh sb="16" eb="17">
      <t>イン</t>
    </rPh>
    <rPh sb="19" eb="21">
      <t>オウイン</t>
    </rPh>
    <phoneticPr fontId="3"/>
  </si>
  <si>
    <t>入力は以上で終了です。入力項目及び各シートを再度確認のうえ、印刷してください。</t>
    <rPh sb="0" eb="2">
      <t>ニュウリョク</t>
    </rPh>
    <rPh sb="3" eb="5">
      <t>イジョウ</t>
    </rPh>
    <rPh sb="6" eb="8">
      <t>シュウリョウ</t>
    </rPh>
    <rPh sb="11" eb="13">
      <t>ニュウリョク</t>
    </rPh>
    <rPh sb="13" eb="15">
      <t>コウモク</t>
    </rPh>
    <rPh sb="15" eb="16">
      <t>オヨ</t>
    </rPh>
    <rPh sb="17" eb="18">
      <t>カク</t>
    </rPh>
    <rPh sb="22" eb="24">
      <t>サイド</t>
    </rPh>
    <rPh sb="24" eb="26">
      <t>カクニン</t>
    </rPh>
    <rPh sb="30" eb="32">
      <t>インサツ</t>
    </rPh>
    <phoneticPr fontId="3"/>
  </si>
  <si>
    <t>地すべり防止工事士</t>
    <rPh sb="8" eb="9">
      <t>シ</t>
    </rPh>
    <phoneticPr fontId="3"/>
  </si>
  <si>
    <t>1級計装士</t>
    <rPh sb="1" eb="2">
      <t>キュウ</t>
    </rPh>
    <rPh sb="4" eb="5">
      <t>シ</t>
    </rPh>
    <phoneticPr fontId="3"/>
  </si>
  <si>
    <t>1級建設機械施工技士</t>
    <phoneticPr fontId="9"/>
  </si>
  <si>
    <t>希望工種調査</t>
    <phoneticPr fontId="3"/>
  </si>
  <si>
    <t>各種吹付工、法枠工および法覆工</t>
    <phoneticPr fontId="3"/>
  </si>
  <si>
    <t>標識、反射鏡、ガードレール等の交通安全施設設置工事であって、道路管理者または公安委員会が設置するもの</t>
    <phoneticPr fontId="3"/>
  </si>
  <si>
    <t>上記以外の工事でとび・土工・コンクリート工事に該当する工事</t>
    <rPh sb="0" eb="2">
      <t>ジョウキ</t>
    </rPh>
    <rPh sb="2" eb="4">
      <t>イガイ</t>
    </rPh>
    <rPh sb="5" eb="7">
      <t>コウジ</t>
    </rPh>
    <rPh sb="11" eb="12">
      <t>ド</t>
    </rPh>
    <rPh sb="12" eb="13">
      <t>コウ</t>
    </rPh>
    <rPh sb="20" eb="22">
      <t>コウジ</t>
    </rPh>
    <rPh sb="23" eb="25">
      <t>ガイトウ</t>
    </rPh>
    <rPh sb="27" eb="29">
      <t>コウジ</t>
    </rPh>
    <phoneticPr fontId="3"/>
  </si>
  <si>
    <t>※</t>
    <phoneticPr fontId="3"/>
  </si>
  <si>
    <t>それぞれの区分については、以下の表のとおりとする。</t>
    <rPh sb="5" eb="7">
      <t>クブン</t>
    </rPh>
    <rPh sb="13" eb="15">
      <t>イカ</t>
    </rPh>
    <rPh sb="16" eb="17">
      <t>ヒョウ</t>
    </rPh>
    <phoneticPr fontId="3"/>
  </si>
  <si>
    <t>各種吹付工、法枠工および法覆工</t>
    <phoneticPr fontId="3"/>
  </si>
  <si>
    <t>標識、反射鏡、ガードレール等の交通安全施設設置工事であって、道路管理者または公安委員会が設置するもの</t>
    <phoneticPr fontId="3"/>
  </si>
  <si>
    <t>とび・土工・コンクリート（その他）工事</t>
    <rPh sb="3" eb="4">
      <t>ド</t>
    </rPh>
    <rPh sb="4" eb="5">
      <t>コウ</t>
    </rPh>
    <rPh sb="15" eb="16">
      <t>タ</t>
    </rPh>
    <rPh sb="17" eb="19">
      <t>コウジ</t>
    </rPh>
    <phoneticPr fontId="3"/>
  </si>
  <si>
    <t>基準決算は、申請時提出された経営事項審査結果通知書（写）と同じ決算年度で記入してください。</t>
    <rPh sb="0" eb="2">
      <t>キジュン</t>
    </rPh>
    <rPh sb="2" eb="4">
      <t>ケッサン</t>
    </rPh>
    <rPh sb="6" eb="8">
      <t>シンセイ</t>
    </rPh>
    <rPh sb="8" eb="9">
      <t>ジ</t>
    </rPh>
    <rPh sb="9" eb="11">
      <t>テイシュツ</t>
    </rPh>
    <rPh sb="14" eb="16">
      <t>ケイエイ</t>
    </rPh>
    <rPh sb="16" eb="18">
      <t>ジコウ</t>
    </rPh>
    <rPh sb="18" eb="20">
      <t>シンサ</t>
    </rPh>
    <rPh sb="20" eb="22">
      <t>ケッカ</t>
    </rPh>
    <rPh sb="22" eb="25">
      <t>ツウチショ</t>
    </rPh>
    <rPh sb="26" eb="27">
      <t>ウツ</t>
    </rPh>
    <rPh sb="29" eb="30">
      <t>オナ</t>
    </rPh>
    <rPh sb="31" eb="33">
      <t>ケッサン</t>
    </rPh>
    <rPh sb="33" eb="35">
      <t>ネンド</t>
    </rPh>
    <rPh sb="36" eb="38">
      <t>キニュウ</t>
    </rPh>
    <phoneticPr fontId="3"/>
  </si>
  <si>
    <t>ただし、記入時の実人数が確認できないときは、経営規模等評価の申請時における実人数を記入してください。</t>
    <rPh sb="4" eb="6">
      <t>キニュウ</t>
    </rPh>
    <rPh sb="6" eb="7">
      <t>ジ</t>
    </rPh>
    <rPh sb="8" eb="9">
      <t>ジツ</t>
    </rPh>
    <rPh sb="9" eb="11">
      <t>ニンズウ</t>
    </rPh>
    <rPh sb="12" eb="14">
      <t>カクニン</t>
    </rPh>
    <rPh sb="22" eb="24">
      <t>ケイエイ</t>
    </rPh>
    <rPh sb="24" eb="26">
      <t>キボ</t>
    </rPh>
    <rPh sb="26" eb="27">
      <t>トウ</t>
    </rPh>
    <rPh sb="27" eb="29">
      <t>ヒョウカ</t>
    </rPh>
    <rPh sb="30" eb="32">
      <t>シンセイ</t>
    </rPh>
    <rPh sb="32" eb="33">
      <t>ジ</t>
    </rPh>
    <rPh sb="37" eb="38">
      <t>ジツ</t>
    </rPh>
    <rPh sb="38" eb="40">
      <t>ニンズウ</t>
    </rPh>
    <rPh sb="41" eb="43">
      <t>キニュウ</t>
    </rPh>
    <phoneticPr fontId="3"/>
  </si>
  <si>
    <t>経営事項審査について、工事完成高の申請は、２年又は３年ですか。</t>
    <rPh sb="0" eb="2">
      <t>ケイエイ</t>
    </rPh>
    <rPh sb="2" eb="4">
      <t>ジコウ</t>
    </rPh>
    <rPh sb="4" eb="6">
      <t>シンサ</t>
    </rPh>
    <rPh sb="11" eb="13">
      <t>コウジ</t>
    </rPh>
    <rPh sb="13" eb="15">
      <t>カンセイ</t>
    </rPh>
    <rPh sb="15" eb="16">
      <t>ダカ</t>
    </rPh>
    <rPh sb="17" eb="19">
      <t>シンセイ</t>
    </rPh>
    <rPh sb="22" eb="23">
      <t>ネン</t>
    </rPh>
    <rPh sb="23" eb="24">
      <t>マタ</t>
    </rPh>
    <rPh sb="26" eb="27">
      <t>ネン</t>
    </rPh>
    <phoneticPr fontId="3"/>
  </si>
  <si>
    <t>年平均完成工事高</t>
    <rPh sb="0" eb="1">
      <t>ネン</t>
    </rPh>
    <rPh sb="1" eb="3">
      <t>ヘイキン</t>
    </rPh>
    <rPh sb="3" eb="5">
      <t>カンセイ</t>
    </rPh>
    <rPh sb="5" eb="7">
      <t>コウジ</t>
    </rPh>
    <rPh sb="7" eb="8">
      <t>ダカ</t>
    </rPh>
    <phoneticPr fontId="3"/>
  </si>
  <si>
    <t>代表者の住民登録地（住民票の登録地）</t>
    <rPh sb="0" eb="3">
      <t>ダイヒョウシャ</t>
    </rPh>
    <rPh sb="4" eb="6">
      <t>ジュウミン</t>
    </rPh>
    <rPh sb="6" eb="8">
      <t>トウロク</t>
    </rPh>
    <rPh sb="8" eb="9">
      <t>チ</t>
    </rPh>
    <rPh sb="10" eb="13">
      <t>ジュウミンヒョウ</t>
    </rPh>
    <rPh sb="14" eb="16">
      <t>トウロク</t>
    </rPh>
    <rPh sb="16" eb="17">
      <t>チ</t>
    </rPh>
    <phoneticPr fontId="3"/>
  </si>
  <si>
    <t>敦賀市</t>
    <rPh sb="0" eb="3">
      <t>ツルガシ</t>
    </rPh>
    <phoneticPr fontId="3"/>
  </si>
  <si>
    <t>敦賀市以外</t>
    <rPh sb="0" eb="3">
      <t>ツルガシ</t>
    </rPh>
    <rPh sb="3" eb="5">
      <t>イガイ</t>
    </rPh>
    <phoneticPr fontId="3"/>
  </si>
  <si>
    <t>委任先代表者の住民登録地（住民票の登録地）</t>
    <rPh sb="0" eb="2">
      <t>イニン</t>
    </rPh>
    <rPh sb="2" eb="3">
      <t>サキ</t>
    </rPh>
    <rPh sb="3" eb="6">
      <t>ダイヒョウシャ</t>
    </rPh>
    <rPh sb="7" eb="9">
      <t>ジュウミン</t>
    </rPh>
    <rPh sb="9" eb="11">
      <t>トウロク</t>
    </rPh>
    <rPh sb="11" eb="12">
      <t>チ</t>
    </rPh>
    <rPh sb="13" eb="16">
      <t>ジュウミンヒョウ</t>
    </rPh>
    <rPh sb="17" eb="19">
      <t>トウロク</t>
    </rPh>
    <rPh sb="19" eb="20">
      <t>チ</t>
    </rPh>
    <phoneticPr fontId="3"/>
  </si>
  <si>
    <t>令和年</t>
    <rPh sb="0" eb="1">
      <t>レイ</t>
    </rPh>
    <rPh sb="1" eb="2">
      <t>ワ</t>
    </rPh>
    <rPh sb="2" eb="3">
      <t>ネン</t>
    </rPh>
    <phoneticPr fontId="3"/>
  </si>
  <si>
    <t>平成/令和年</t>
    <rPh sb="0" eb="2">
      <t>ヘイセイ</t>
    </rPh>
    <rPh sb="3" eb="4">
      <t>レイ</t>
    </rPh>
    <rPh sb="4" eb="5">
      <t>ワ</t>
    </rPh>
    <rPh sb="5" eb="6">
      <t>ネン</t>
    </rPh>
    <phoneticPr fontId="3"/>
  </si>
  <si>
    <t>・法面処理工事、交通安全施設工事、とび・土工・コンクリート（その他）工事について参加資格を申請される方は提出してください。
・上記の３種類の工事について、登録の有無の希望を記入してください。</t>
    <rPh sb="1" eb="2">
      <t>ノリ</t>
    </rPh>
    <rPh sb="2" eb="3">
      <t>メン</t>
    </rPh>
    <rPh sb="3" eb="5">
      <t>ショリ</t>
    </rPh>
    <rPh sb="5" eb="7">
      <t>コウジ</t>
    </rPh>
    <rPh sb="8" eb="10">
      <t>コウツウ</t>
    </rPh>
    <rPh sb="10" eb="12">
      <t>アンゼン</t>
    </rPh>
    <rPh sb="12" eb="14">
      <t>シセツ</t>
    </rPh>
    <rPh sb="14" eb="16">
      <t>コウジ</t>
    </rPh>
    <rPh sb="20" eb="21">
      <t>ド</t>
    </rPh>
    <rPh sb="21" eb="22">
      <t>コウ</t>
    </rPh>
    <rPh sb="32" eb="33">
      <t>タ</t>
    </rPh>
    <rPh sb="34" eb="36">
      <t>コウジ</t>
    </rPh>
    <rPh sb="40" eb="42">
      <t>サンカ</t>
    </rPh>
    <rPh sb="42" eb="44">
      <t>シカク</t>
    </rPh>
    <rPh sb="45" eb="47">
      <t>シンセイ</t>
    </rPh>
    <rPh sb="50" eb="51">
      <t>カタ</t>
    </rPh>
    <rPh sb="52" eb="54">
      <t>テイシュツ</t>
    </rPh>
    <rPh sb="63" eb="65">
      <t>ジョウキ</t>
    </rPh>
    <rPh sb="67" eb="69">
      <t>シュルイ</t>
    </rPh>
    <rPh sb="70" eb="72">
      <t>コウジ</t>
    </rPh>
    <rPh sb="77" eb="79">
      <t>トウロク</t>
    </rPh>
    <rPh sb="80" eb="82">
      <t>ウム</t>
    </rPh>
    <rPh sb="83" eb="85">
      <t>キボウ</t>
    </rPh>
    <rPh sb="86" eb="88">
      <t>キニュウ</t>
    </rPh>
    <phoneticPr fontId="3"/>
  </si>
  <si>
    <t>・有効期間内にある最新の結果通知書（写）ですか。
　(有効期間は、審査基準日から1年7か月です。)</t>
    <rPh sb="1" eb="3">
      <t>ユウコウ</t>
    </rPh>
    <rPh sb="3" eb="5">
      <t>キカン</t>
    </rPh>
    <rPh sb="5" eb="6">
      <t>ナイ</t>
    </rPh>
    <rPh sb="9" eb="11">
      <t>サイシン</t>
    </rPh>
    <rPh sb="12" eb="14">
      <t>ケッカ</t>
    </rPh>
    <rPh sb="14" eb="17">
      <t>ツウチショ</t>
    </rPh>
    <rPh sb="18" eb="19">
      <t>シャ</t>
    </rPh>
    <rPh sb="27" eb="29">
      <t>ユウコウ</t>
    </rPh>
    <rPh sb="29" eb="31">
      <t>キカン</t>
    </rPh>
    <rPh sb="33" eb="35">
      <t>シンサ</t>
    </rPh>
    <rPh sb="35" eb="38">
      <t>キジュンビ</t>
    </rPh>
    <rPh sb="41" eb="42">
      <t>ネン</t>
    </rPh>
    <rPh sb="44" eb="45">
      <t>ゲツ</t>
    </rPh>
    <phoneticPr fontId="3"/>
  </si>
  <si>
    <t>・委任先の建設業の許可が確認できるものとして、建設業許可申請書(控え)の営業所一覧表を添付してください。</t>
    <rPh sb="1" eb="3">
      <t>イニン</t>
    </rPh>
    <rPh sb="3" eb="4">
      <t>サキ</t>
    </rPh>
    <rPh sb="5" eb="8">
      <t>ケンセツギョウ</t>
    </rPh>
    <rPh sb="9" eb="11">
      <t>キョカ</t>
    </rPh>
    <rPh sb="12" eb="14">
      <t>カクニン</t>
    </rPh>
    <rPh sb="23" eb="26">
      <t>ケンセツギョウ</t>
    </rPh>
    <rPh sb="26" eb="28">
      <t>キョカ</t>
    </rPh>
    <rPh sb="28" eb="31">
      <t>シンセイショ</t>
    </rPh>
    <rPh sb="32" eb="33">
      <t>ヒカ</t>
    </rPh>
    <rPh sb="36" eb="39">
      <t>エイギョウショ</t>
    </rPh>
    <rPh sb="39" eb="41">
      <t>イチラン</t>
    </rPh>
    <rPh sb="41" eb="42">
      <t>ヒョウ</t>
    </rPh>
    <rPh sb="43" eb="45">
      <t>テンプ</t>
    </rPh>
    <phoneticPr fontId="3"/>
  </si>
  <si>
    <t>・本社又は委任先の専任技術者が分かる一覧表等を提出してください。
・希望するすべての工事の専任技術者が添付されていますか。</t>
    <rPh sb="1" eb="3">
      <t>ホンシャ</t>
    </rPh>
    <rPh sb="3" eb="4">
      <t>マタ</t>
    </rPh>
    <rPh sb="5" eb="7">
      <t>イニン</t>
    </rPh>
    <rPh sb="7" eb="8">
      <t>サキ</t>
    </rPh>
    <rPh sb="9" eb="11">
      <t>センニン</t>
    </rPh>
    <rPh sb="11" eb="14">
      <t>ギジュツシャ</t>
    </rPh>
    <rPh sb="15" eb="16">
      <t>ワ</t>
    </rPh>
    <rPh sb="18" eb="20">
      <t>イチラン</t>
    </rPh>
    <rPh sb="20" eb="21">
      <t>ヒョウ</t>
    </rPh>
    <rPh sb="21" eb="22">
      <t>トウ</t>
    </rPh>
    <rPh sb="23" eb="25">
      <t>テイシュツ</t>
    </rPh>
    <rPh sb="34" eb="36">
      <t>キボウ</t>
    </rPh>
    <rPh sb="42" eb="44">
      <t>コウジ</t>
    </rPh>
    <rPh sb="45" eb="47">
      <t>センニン</t>
    </rPh>
    <rPh sb="47" eb="50">
      <t>ギジュツシャ</t>
    </rPh>
    <rPh sb="51" eb="53">
      <t>テンプ</t>
    </rPh>
    <phoneticPr fontId="3"/>
  </si>
  <si>
    <t>・直前１営業年度のものですか。（写し可）
・個人の方は直前の確定申告書、青色申告決算書の写し等を提出してください。</t>
    <rPh sb="1" eb="3">
      <t>チョクゼン</t>
    </rPh>
    <rPh sb="4" eb="6">
      <t>エイギョウ</t>
    </rPh>
    <rPh sb="6" eb="8">
      <t>ネンド</t>
    </rPh>
    <rPh sb="16" eb="17">
      <t>ウツ</t>
    </rPh>
    <rPh sb="18" eb="19">
      <t>カ</t>
    </rPh>
    <rPh sb="22" eb="24">
      <t>コジン</t>
    </rPh>
    <rPh sb="25" eb="26">
      <t>カタ</t>
    </rPh>
    <rPh sb="27" eb="29">
      <t>チョクゼン</t>
    </rPh>
    <rPh sb="30" eb="32">
      <t>カクテイ</t>
    </rPh>
    <rPh sb="32" eb="34">
      <t>シンコク</t>
    </rPh>
    <rPh sb="34" eb="35">
      <t>ショ</t>
    </rPh>
    <rPh sb="36" eb="38">
      <t>アオイロ</t>
    </rPh>
    <rPh sb="38" eb="40">
      <t>シンコク</t>
    </rPh>
    <rPh sb="40" eb="43">
      <t>ケッサンショ</t>
    </rPh>
    <rPh sb="44" eb="45">
      <t>ウツ</t>
    </rPh>
    <rPh sb="46" eb="47">
      <t>トウ</t>
    </rPh>
    <rPh sb="48" eb="50">
      <t>テイシュツ</t>
    </rPh>
    <phoneticPr fontId="3"/>
  </si>
  <si>
    <t>・市内・準市内業者のみ提出してください。
・準市内業者は委任先営業所等の常勤技術者のみ記載してください。</t>
    <rPh sb="1" eb="3">
      <t>シナイ</t>
    </rPh>
    <rPh sb="4" eb="5">
      <t>ジュン</t>
    </rPh>
    <rPh sb="5" eb="7">
      <t>シナイ</t>
    </rPh>
    <rPh sb="7" eb="9">
      <t>ギョウシャ</t>
    </rPh>
    <rPh sb="11" eb="13">
      <t>テイシュツ</t>
    </rPh>
    <rPh sb="22" eb="23">
      <t>ジュン</t>
    </rPh>
    <rPh sb="23" eb="25">
      <t>シナイ</t>
    </rPh>
    <rPh sb="25" eb="27">
      <t>ギョウシャ</t>
    </rPh>
    <rPh sb="28" eb="30">
      <t>イニン</t>
    </rPh>
    <rPh sb="30" eb="31">
      <t>サキ</t>
    </rPh>
    <rPh sb="31" eb="34">
      <t>エイギョウショ</t>
    </rPh>
    <rPh sb="34" eb="35">
      <t>トウ</t>
    </rPh>
    <rPh sb="36" eb="38">
      <t>ジョウキン</t>
    </rPh>
    <rPh sb="38" eb="41">
      <t>ギジュツシャ</t>
    </rPh>
    <rPh sb="43" eb="45">
      <t>キサイ</t>
    </rPh>
    <phoneticPr fontId="3"/>
  </si>
  <si>
    <t>代表者住所</t>
    <rPh sb="0" eb="3">
      <t>ダイヒョウシャ</t>
    </rPh>
    <rPh sb="3" eb="5">
      <t>ジュウショ</t>
    </rPh>
    <phoneticPr fontId="3"/>
  </si>
  <si>
    <t>委任先代表者住所</t>
    <rPh sb="0" eb="2">
      <t>イニン</t>
    </rPh>
    <rPh sb="2" eb="3">
      <t>サキ</t>
    </rPh>
    <rPh sb="3" eb="6">
      <t>ダイヒョウシャ</t>
    </rPh>
    <rPh sb="6" eb="8">
      <t>ジュウショ</t>
    </rPh>
    <phoneticPr fontId="3"/>
  </si>
  <si>
    <r>
      <t>総資本額</t>
    </r>
    <r>
      <rPr>
        <sz val="11"/>
        <color rgb="FFFF0000"/>
        <rFont val="ＭＳ Ｐゴシック"/>
        <family val="3"/>
        <charset val="128"/>
        <scheme val="minor"/>
      </rPr>
      <t>（ｆ）</t>
    </r>
    <rPh sb="0" eb="1">
      <t>ソウ</t>
    </rPh>
    <rPh sb="1" eb="3">
      <t>シホン</t>
    </rPh>
    <rPh sb="3" eb="4">
      <t>ガク</t>
    </rPh>
    <phoneticPr fontId="3"/>
  </si>
  <si>
    <r>
      <rPr>
        <sz val="11"/>
        <color rgb="FFFF0000"/>
        <rFont val="ＭＳ Ｐゴシック"/>
        <family val="3"/>
        <charset val="128"/>
        <scheme val="minor"/>
      </rPr>
      <t>注意）</t>
    </r>
    <r>
      <rPr>
        <sz val="11"/>
        <rFont val="ＭＳ Ｐゴシック"/>
        <family val="3"/>
        <charset val="128"/>
        <scheme val="minor"/>
      </rPr>
      <t>経常利益とは、営業利益に営業外収益を足して営業外費用を引いて求められる利益です。当期純利益や税引前当期純利益ではありません。</t>
    </r>
    <rPh sb="0" eb="2">
      <t>チュウイ</t>
    </rPh>
    <rPh sb="43" eb="45">
      <t>トウキ</t>
    </rPh>
    <rPh sb="45" eb="48">
      <t>ジュンリエキ</t>
    </rPh>
    <rPh sb="49" eb="51">
      <t>ゼイビキ</t>
    </rPh>
    <rPh sb="51" eb="52">
      <t>マエ</t>
    </rPh>
    <rPh sb="52" eb="54">
      <t>トウキ</t>
    </rPh>
    <rPh sb="54" eb="57">
      <t>ジュンリエキ</t>
    </rPh>
    <phoneticPr fontId="3"/>
  </si>
  <si>
    <t>R</t>
    <phoneticPr fontId="3"/>
  </si>
  <si>
    <t>R</t>
    <phoneticPr fontId="3"/>
  </si>
  <si>
    <t>令和　　　年　　　月　　　日</t>
    <rPh sb="0" eb="1">
      <t>レイ</t>
    </rPh>
    <rPh sb="1" eb="2">
      <t>ワ</t>
    </rPh>
    <rPh sb="5" eb="6">
      <t>ネン</t>
    </rPh>
    <rPh sb="9" eb="10">
      <t>ツキ</t>
    </rPh>
    <rPh sb="13" eb="14">
      <t>ヒ</t>
    </rPh>
    <phoneticPr fontId="3"/>
  </si>
  <si>
    <t>令和　　　年　　　月　　　日</t>
    <phoneticPr fontId="3"/>
  </si>
  <si>
    <t>決算額(基準年)</t>
    <rPh sb="0" eb="2">
      <t>ケッサン</t>
    </rPh>
    <rPh sb="2" eb="3">
      <t>ガク</t>
    </rPh>
    <rPh sb="4" eb="6">
      <t>キジュン</t>
    </rPh>
    <rPh sb="6" eb="7">
      <t>ネン</t>
    </rPh>
    <phoneticPr fontId="3"/>
  </si>
  <si>
    <t>決算額(１年前)</t>
    <rPh sb="0" eb="2">
      <t>ケッサン</t>
    </rPh>
    <rPh sb="2" eb="3">
      <t>ガク</t>
    </rPh>
    <rPh sb="5" eb="6">
      <t>ネン</t>
    </rPh>
    <rPh sb="6" eb="7">
      <t>マエ</t>
    </rPh>
    <phoneticPr fontId="3"/>
  </si>
  <si>
    <t>決算額(２年前)</t>
    <rPh sb="0" eb="2">
      <t>ケッサン</t>
    </rPh>
    <rPh sb="2" eb="3">
      <t>ガク</t>
    </rPh>
    <rPh sb="5" eb="6">
      <t>ネン</t>
    </rPh>
    <rPh sb="6" eb="7">
      <t>マエ</t>
    </rPh>
    <phoneticPr fontId="3"/>
  </si>
  <si>
    <t>詳細工種（区分）</t>
    <rPh sb="0" eb="2">
      <t>ショウサイ</t>
    </rPh>
    <rPh sb="2" eb="3">
      <t>コウ</t>
    </rPh>
    <rPh sb="3" eb="4">
      <t>シュ</t>
    </rPh>
    <rPh sb="5" eb="7">
      <t>クブン</t>
    </rPh>
    <phoneticPr fontId="3"/>
  </si>
  <si>
    <t>単位：円</t>
    <rPh sb="0" eb="2">
      <t>タンイ</t>
    </rPh>
    <rPh sb="3" eb="4">
      <t>エン</t>
    </rPh>
    <phoneticPr fontId="3"/>
  </si>
  <si>
    <t>単位：百万円</t>
    <rPh sb="0" eb="2">
      <t>タンイ</t>
    </rPh>
    <rPh sb="3" eb="6">
      <t>ヒャクマンエン</t>
    </rPh>
    <phoneticPr fontId="3"/>
  </si>
  <si>
    <t>単位：千円</t>
    <rPh sb="0" eb="2">
      <t>タンイ</t>
    </rPh>
    <rPh sb="3" eb="5">
      <t>センエン</t>
    </rPh>
    <phoneticPr fontId="3"/>
  </si>
  <si>
    <t>※　本社・本店で申請の場合は、本社・本店の技術職員数を、申請書記入時の人数で記入してください。</t>
    <rPh sb="2" eb="4">
      <t>ホンシャ</t>
    </rPh>
    <rPh sb="5" eb="7">
      <t>ホンテン</t>
    </rPh>
    <rPh sb="8" eb="10">
      <t>シンセイ</t>
    </rPh>
    <rPh sb="11" eb="13">
      <t>バアイ</t>
    </rPh>
    <rPh sb="15" eb="17">
      <t>ホンシャ</t>
    </rPh>
    <rPh sb="18" eb="20">
      <t>ホンテン</t>
    </rPh>
    <rPh sb="30" eb="31">
      <t>ショ</t>
    </rPh>
    <rPh sb="31" eb="33">
      <t>キニュウ</t>
    </rPh>
    <rPh sb="35" eb="37">
      <t>ニンズウ</t>
    </rPh>
    <rPh sb="38" eb="40">
      <t>キニュウ</t>
    </rPh>
    <phoneticPr fontId="9"/>
  </si>
  <si>
    <r>
      <rPr>
        <sz val="11"/>
        <color theme="0"/>
        <rFont val="ＭＳ Ｐ明朝"/>
        <family val="1"/>
        <charset val="128"/>
      </rPr>
      <t>生年月日</t>
    </r>
    <r>
      <rPr>
        <b/>
        <sz val="11"/>
        <color rgb="FFFF0000"/>
        <rFont val="ＭＳ Ｐ明朝"/>
        <family val="1"/>
        <charset val="128"/>
      </rPr>
      <t>（入力）</t>
    </r>
    <rPh sb="0" eb="2">
      <t>セイネン</t>
    </rPh>
    <rPh sb="2" eb="4">
      <t>ガッピ</t>
    </rPh>
    <rPh sb="5" eb="7">
      <t>ニュウリョク</t>
    </rPh>
    <phoneticPr fontId="3"/>
  </si>
  <si>
    <r>
      <rPr>
        <sz val="9"/>
        <color theme="0"/>
        <rFont val="ＭＳ Ｐ明朝"/>
        <family val="1"/>
        <charset val="128"/>
      </rPr>
      <t>資格コード</t>
    </r>
    <r>
      <rPr>
        <b/>
        <sz val="9"/>
        <color rgb="FFFF0000"/>
        <rFont val="ＭＳ Ｐ明朝"/>
        <family val="1"/>
        <charset val="128"/>
      </rPr>
      <t>（入力）</t>
    </r>
    <rPh sb="0" eb="2">
      <t>シカク</t>
    </rPh>
    <rPh sb="6" eb="8">
      <t>ニュウリョク</t>
    </rPh>
    <phoneticPr fontId="3"/>
  </si>
  <si>
    <t>支店・営業所名のみ（福井支店、敦賀営業所など）記入してください。（法人の商号又は名称は、不要）</t>
    <rPh sb="0" eb="2">
      <t>シテン</t>
    </rPh>
    <rPh sb="3" eb="6">
      <t>エイギョウショ</t>
    </rPh>
    <rPh sb="6" eb="7">
      <t>メイ</t>
    </rPh>
    <rPh sb="10" eb="12">
      <t>フクイ</t>
    </rPh>
    <rPh sb="12" eb="14">
      <t>シテン</t>
    </rPh>
    <rPh sb="15" eb="17">
      <t>ツルガ</t>
    </rPh>
    <rPh sb="17" eb="20">
      <t>エイギョウショ</t>
    </rPh>
    <rPh sb="23" eb="25">
      <t>キニュウ</t>
    </rPh>
    <rPh sb="33" eb="35">
      <t>ホウジン</t>
    </rPh>
    <rPh sb="36" eb="38">
      <t>ショウゴウ</t>
    </rPh>
    <rPh sb="38" eb="39">
      <t>マタ</t>
    </rPh>
    <rPh sb="40" eb="42">
      <t>メイショウ</t>
    </rPh>
    <rPh sb="44" eb="46">
      <t>フヨウ</t>
    </rPh>
    <phoneticPr fontId="3"/>
  </si>
  <si>
    <t>通知書右側の「営業年数」の年数を記入してください。</t>
    <rPh sb="0" eb="3">
      <t>ツウチショ</t>
    </rPh>
    <rPh sb="3" eb="4">
      <t>ミギ</t>
    </rPh>
    <rPh sb="4" eb="5">
      <t>ガワ</t>
    </rPh>
    <rPh sb="7" eb="9">
      <t>エイギョウ</t>
    </rPh>
    <rPh sb="9" eb="11">
      <t>ネンスウ</t>
    </rPh>
    <rPh sb="13" eb="15">
      <t>ネンスウ</t>
    </rPh>
    <rPh sb="16" eb="18">
      <t>キニュウ</t>
    </rPh>
    <phoneticPr fontId="3"/>
  </si>
  <si>
    <t>通知書の技術職員数の「一級」の合計欄の人数を記入してください。職員数に該当がない場合は、0を入力してください。</t>
    <rPh sb="0" eb="3">
      <t>ツウチショ</t>
    </rPh>
    <rPh sb="4" eb="6">
      <t>ギジュツ</t>
    </rPh>
    <rPh sb="6" eb="9">
      <t>ショクインスウ</t>
    </rPh>
    <rPh sb="11" eb="12">
      <t>イチ</t>
    </rPh>
    <rPh sb="12" eb="13">
      <t>キュウ</t>
    </rPh>
    <rPh sb="15" eb="17">
      <t>ゴウケイ</t>
    </rPh>
    <rPh sb="17" eb="18">
      <t>ラン</t>
    </rPh>
    <rPh sb="19" eb="21">
      <t>ニンズウ</t>
    </rPh>
    <rPh sb="22" eb="24">
      <t>キニュウ</t>
    </rPh>
    <rPh sb="31" eb="34">
      <t>ショクインスウ</t>
    </rPh>
    <rPh sb="35" eb="37">
      <t>ガイトウ</t>
    </rPh>
    <rPh sb="40" eb="42">
      <t>バアイ</t>
    </rPh>
    <rPh sb="46" eb="48">
      <t>ニュウリョク</t>
    </rPh>
    <phoneticPr fontId="3"/>
  </si>
  <si>
    <t>通知書の技術職員数の「基幹」の合計欄の人数を記入してください。職員数に該当がない場合は、0を入力してください。</t>
    <rPh sb="0" eb="3">
      <t>ツウチショ</t>
    </rPh>
    <rPh sb="4" eb="6">
      <t>ギジュツ</t>
    </rPh>
    <rPh sb="6" eb="9">
      <t>ショクインスウ</t>
    </rPh>
    <rPh sb="11" eb="13">
      <t>キカン</t>
    </rPh>
    <rPh sb="15" eb="17">
      <t>ゴウケイ</t>
    </rPh>
    <rPh sb="17" eb="18">
      <t>ラン</t>
    </rPh>
    <rPh sb="19" eb="21">
      <t>ニンズウ</t>
    </rPh>
    <rPh sb="22" eb="24">
      <t>キニュウ</t>
    </rPh>
    <rPh sb="31" eb="34">
      <t>ショクインスウ</t>
    </rPh>
    <rPh sb="35" eb="37">
      <t>ガイトウ</t>
    </rPh>
    <rPh sb="40" eb="42">
      <t>バアイ</t>
    </rPh>
    <rPh sb="46" eb="48">
      <t>ニュウリョク</t>
    </rPh>
    <phoneticPr fontId="3"/>
  </si>
  <si>
    <t>通知書の技術職員数の「二級」の合計欄の人数を記入してください。職員数に該当がない場合は、0を入力してください。</t>
    <rPh sb="0" eb="3">
      <t>ツウチショ</t>
    </rPh>
    <rPh sb="4" eb="6">
      <t>ギジュツ</t>
    </rPh>
    <rPh sb="6" eb="9">
      <t>ショクインスウ</t>
    </rPh>
    <rPh sb="11" eb="13">
      <t>ニキュウ</t>
    </rPh>
    <rPh sb="15" eb="17">
      <t>ゴウケイ</t>
    </rPh>
    <rPh sb="17" eb="18">
      <t>ラン</t>
    </rPh>
    <rPh sb="19" eb="21">
      <t>ニンズウ</t>
    </rPh>
    <rPh sb="22" eb="24">
      <t>キニュウ</t>
    </rPh>
    <rPh sb="31" eb="34">
      <t>ショクインスウ</t>
    </rPh>
    <rPh sb="35" eb="37">
      <t>ガイトウ</t>
    </rPh>
    <rPh sb="40" eb="42">
      <t>バアイ</t>
    </rPh>
    <rPh sb="46" eb="48">
      <t>ニュウリョク</t>
    </rPh>
    <phoneticPr fontId="3"/>
  </si>
  <si>
    <t>通知書の技術職員数の「その他」の合計欄の人数を記入してください。職員数に該当がない場合は、0を入力してください。</t>
    <rPh sb="0" eb="3">
      <t>ツウチショ</t>
    </rPh>
    <rPh sb="4" eb="6">
      <t>ギジュツ</t>
    </rPh>
    <rPh sb="6" eb="9">
      <t>ショクインスウ</t>
    </rPh>
    <rPh sb="13" eb="14">
      <t>タ</t>
    </rPh>
    <rPh sb="16" eb="18">
      <t>ゴウケイ</t>
    </rPh>
    <rPh sb="18" eb="19">
      <t>ラン</t>
    </rPh>
    <rPh sb="20" eb="22">
      <t>ニンズウ</t>
    </rPh>
    <rPh sb="23" eb="25">
      <t>キニュウ</t>
    </rPh>
    <rPh sb="32" eb="35">
      <t>ショクインスウ</t>
    </rPh>
    <rPh sb="36" eb="38">
      <t>ガイトウ</t>
    </rPh>
    <rPh sb="41" eb="43">
      <t>バアイ</t>
    </rPh>
    <rPh sb="47" eb="49">
      <t>ニュウリョク</t>
    </rPh>
    <phoneticPr fontId="3"/>
  </si>
  <si>
    <t>許可番号は、6桁で入力してください。</t>
    <rPh sb="0" eb="2">
      <t>キョカ</t>
    </rPh>
    <rPh sb="2" eb="4">
      <t>バンゴウ</t>
    </rPh>
    <rPh sb="7" eb="8">
      <t>ケタ</t>
    </rPh>
    <rPh sb="9" eb="11">
      <t>ニュウリョク</t>
    </rPh>
    <phoneticPr fontId="3"/>
  </si>
  <si>
    <r>
      <t xml:space="preserve">完成工事高 </t>
    </r>
    <r>
      <rPr>
        <b/>
        <sz val="11"/>
        <color rgb="FFFF0000"/>
        <rFont val="ＭＳ Ｐゴシック"/>
        <family val="3"/>
        <charset val="128"/>
        <scheme val="minor"/>
      </rPr>
      <t>千円</t>
    </r>
    <rPh sb="6" eb="7">
      <t>セン</t>
    </rPh>
    <rPh sb="7" eb="8">
      <t>エン</t>
    </rPh>
    <phoneticPr fontId="3"/>
  </si>
  <si>
    <r>
      <t>工種を追加する場合は、登録済みの工種を含めて</t>
    </r>
    <r>
      <rPr>
        <b/>
        <sz val="11"/>
        <color rgb="FFFF0000"/>
        <rFont val="ＭＳ Ｐゴシック"/>
        <family val="3"/>
        <charset val="128"/>
        <scheme val="minor"/>
      </rPr>
      <t>全て</t>
    </r>
    <r>
      <rPr>
        <sz val="11"/>
        <rFont val="ＭＳ Ｐゴシック"/>
        <family val="3"/>
        <charset val="128"/>
        <scheme val="minor"/>
      </rPr>
      <t>入力してください。</t>
    </r>
    <r>
      <rPr>
        <b/>
        <sz val="11"/>
        <color rgb="FFFF0000"/>
        <rFont val="ＭＳ Ｐゴシック"/>
        <family val="3"/>
        <charset val="128"/>
        <scheme val="minor"/>
      </rPr>
      <t>（ただし、総合評定値等の審査対象は、追加する工種のみとなります。）</t>
    </r>
    <rPh sb="0" eb="1">
      <t>コウ</t>
    </rPh>
    <rPh sb="1" eb="2">
      <t>シュ</t>
    </rPh>
    <rPh sb="3" eb="5">
      <t>ツイカ</t>
    </rPh>
    <rPh sb="7" eb="9">
      <t>バアイ</t>
    </rPh>
    <rPh sb="11" eb="13">
      <t>トウロク</t>
    </rPh>
    <rPh sb="13" eb="14">
      <t>ス</t>
    </rPh>
    <rPh sb="16" eb="17">
      <t>コウ</t>
    </rPh>
    <rPh sb="17" eb="18">
      <t>シュ</t>
    </rPh>
    <rPh sb="19" eb="20">
      <t>フク</t>
    </rPh>
    <rPh sb="22" eb="23">
      <t>スベ</t>
    </rPh>
    <rPh sb="24" eb="26">
      <t>ニュウリョク</t>
    </rPh>
    <rPh sb="38" eb="40">
      <t>ソウゴウ</t>
    </rPh>
    <rPh sb="40" eb="42">
      <t>ヒョウテイ</t>
    </rPh>
    <rPh sb="42" eb="43">
      <t>チ</t>
    </rPh>
    <rPh sb="43" eb="44">
      <t>トウ</t>
    </rPh>
    <rPh sb="45" eb="47">
      <t>シンサ</t>
    </rPh>
    <rPh sb="47" eb="49">
      <t>タイショウ</t>
    </rPh>
    <rPh sb="51" eb="53">
      <t>ツイカ</t>
    </rPh>
    <rPh sb="55" eb="56">
      <t>コウ</t>
    </rPh>
    <rPh sb="56" eb="57">
      <t>シュ</t>
    </rPh>
    <phoneticPr fontId="3"/>
  </si>
  <si>
    <t>詳細工事の登録について</t>
    <phoneticPr fontId="3"/>
  </si>
  <si>
    <t>０５１</t>
    <phoneticPr fontId="3"/>
  </si>
  <si>
    <t>０５２</t>
    <phoneticPr fontId="3"/>
  </si>
  <si>
    <t>　左記の完成工事高の単位を選択してください。</t>
    <rPh sb="1" eb="3">
      <t>サキ</t>
    </rPh>
    <rPh sb="4" eb="6">
      <t>カンセイ</t>
    </rPh>
    <rPh sb="6" eb="8">
      <t>コウジ</t>
    </rPh>
    <rPh sb="8" eb="9">
      <t>ダカ</t>
    </rPh>
    <rPh sb="10" eb="12">
      <t>タンイ</t>
    </rPh>
    <rPh sb="13" eb="15">
      <t>センタク</t>
    </rPh>
    <phoneticPr fontId="3"/>
  </si>
  <si>
    <t>固定資産</t>
    <rPh sb="0" eb="2">
      <t>コテイ</t>
    </rPh>
    <rPh sb="2" eb="4">
      <t>シサン</t>
    </rPh>
    <phoneticPr fontId="3"/>
  </si>
  <si>
    <t>・市内・準市内業者は2枚（格付結果通知用・下記受領書の送付用）、県内・準県内・県外業者は1枚（下記受領書の送付用）提出してください。</t>
    <rPh sb="1" eb="3">
      <t>シナイ</t>
    </rPh>
    <rPh sb="4" eb="5">
      <t>ジュン</t>
    </rPh>
    <rPh sb="5" eb="7">
      <t>シナイ</t>
    </rPh>
    <rPh sb="7" eb="9">
      <t>ギョウシャ</t>
    </rPh>
    <rPh sb="11" eb="12">
      <t>マイ</t>
    </rPh>
    <rPh sb="13" eb="14">
      <t>カク</t>
    </rPh>
    <rPh sb="14" eb="15">
      <t>ヅ</t>
    </rPh>
    <rPh sb="15" eb="17">
      <t>ケッカ</t>
    </rPh>
    <rPh sb="17" eb="19">
      <t>ツウチ</t>
    </rPh>
    <rPh sb="19" eb="20">
      <t>ヨウ</t>
    </rPh>
    <rPh sb="21" eb="23">
      <t>カキ</t>
    </rPh>
    <rPh sb="23" eb="26">
      <t>ジュリョウショ</t>
    </rPh>
    <rPh sb="27" eb="29">
      <t>ソウフ</t>
    </rPh>
    <rPh sb="29" eb="30">
      <t>ヨウ</t>
    </rPh>
    <rPh sb="32" eb="34">
      <t>ケンナイ</t>
    </rPh>
    <rPh sb="35" eb="36">
      <t>ジュン</t>
    </rPh>
    <rPh sb="36" eb="38">
      <t>ケンナイ</t>
    </rPh>
    <rPh sb="39" eb="41">
      <t>ケンガイ</t>
    </rPh>
    <rPh sb="41" eb="43">
      <t>ギョウシャ</t>
    </rPh>
    <rPh sb="45" eb="46">
      <t>マイ</t>
    </rPh>
    <rPh sb="47" eb="49">
      <t>カキ</t>
    </rPh>
    <rPh sb="49" eb="52">
      <t>ジュリョウショ</t>
    </rPh>
    <rPh sb="53" eb="55">
      <t>ソウフ</t>
    </rPh>
    <rPh sb="55" eb="56">
      <t>ヨウ</t>
    </rPh>
    <rPh sb="57" eb="59">
      <t>テイシュツ</t>
    </rPh>
    <phoneticPr fontId="3"/>
  </si>
  <si>
    <t>とび・土工工事</t>
    <rPh sb="3" eb="4">
      <t>ド</t>
    </rPh>
    <rPh sb="4" eb="5">
      <t>コウ</t>
    </rPh>
    <rPh sb="5" eb="7">
      <t>コウジ</t>
    </rPh>
    <phoneticPr fontId="3"/>
  </si>
  <si>
    <r>
      <t>決算額については、申請時提出された経営事項審査結果通知書（写）の</t>
    </r>
    <r>
      <rPr>
        <sz val="11"/>
        <color rgb="FFFF0000"/>
        <rFont val="ＭＳ Ｐゴシック"/>
        <family val="3"/>
        <charset val="128"/>
        <scheme val="minor"/>
      </rPr>
      <t>「とび・土工の完成工事高」</t>
    </r>
    <r>
      <rPr>
        <sz val="11"/>
        <rFont val="ＭＳ Ｐゴシック"/>
        <family val="2"/>
        <charset val="128"/>
        <scheme val="minor"/>
      </rPr>
      <t>を基準に記入してください。</t>
    </r>
    <rPh sb="0" eb="2">
      <t>ケッサン</t>
    </rPh>
    <rPh sb="2" eb="3">
      <t>ガク</t>
    </rPh>
    <rPh sb="9" eb="11">
      <t>シンセイ</t>
    </rPh>
    <rPh sb="11" eb="12">
      <t>ジ</t>
    </rPh>
    <rPh sb="12" eb="14">
      <t>テイシュツ</t>
    </rPh>
    <rPh sb="17" eb="19">
      <t>ケイエイ</t>
    </rPh>
    <rPh sb="19" eb="21">
      <t>ジコウ</t>
    </rPh>
    <rPh sb="21" eb="23">
      <t>シンサ</t>
    </rPh>
    <rPh sb="23" eb="25">
      <t>ケッカ</t>
    </rPh>
    <rPh sb="25" eb="28">
      <t>ツウチショ</t>
    </rPh>
    <rPh sb="29" eb="30">
      <t>シャ</t>
    </rPh>
    <rPh sb="36" eb="37">
      <t>ド</t>
    </rPh>
    <rPh sb="37" eb="38">
      <t>コウ</t>
    </rPh>
    <rPh sb="39" eb="41">
      <t>カンセイ</t>
    </rPh>
    <rPh sb="41" eb="43">
      <t>コウジ</t>
    </rPh>
    <rPh sb="43" eb="44">
      <t>ダカ</t>
    </rPh>
    <rPh sb="46" eb="48">
      <t>キジュン</t>
    </rPh>
    <rPh sb="49" eb="51">
      <t>キニュウ</t>
    </rPh>
    <phoneticPr fontId="3"/>
  </si>
  <si>
    <r>
      <t>申請日は、それぞれ直接シートに入力してください。</t>
    </r>
    <r>
      <rPr>
        <b/>
        <sz val="11"/>
        <color rgb="FFFF0000"/>
        <rFont val="ＭＳ Ｐゴシック"/>
        <family val="3"/>
        <charset val="128"/>
        <scheme val="minor"/>
      </rPr>
      <t>対応するExcelによっては、申請日が平成表示となる場合があります。この場合には、直接「令和○年○月○日」と文字入力してください。</t>
    </r>
    <rPh sb="0" eb="2">
      <t>シンセイ</t>
    </rPh>
    <rPh sb="2" eb="3">
      <t>ヒ</t>
    </rPh>
    <rPh sb="9" eb="11">
      <t>チョクセツ</t>
    </rPh>
    <rPh sb="15" eb="17">
      <t>ニュウリョク</t>
    </rPh>
    <rPh sb="78" eb="80">
      <t>モジ</t>
    </rPh>
    <phoneticPr fontId="3"/>
  </si>
  <si>
    <t>今回、新規登録の業者の方は、登録用のID・パスワードについて、後日通知いたします。（３月中旬頃）</t>
    <rPh sb="0" eb="2">
      <t>コンカイ</t>
    </rPh>
    <rPh sb="3" eb="5">
      <t>シンキ</t>
    </rPh>
    <rPh sb="5" eb="7">
      <t>トウロク</t>
    </rPh>
    <rPh sb="8" eb="10">
      <t>ギョウシャ</t>
    </rPh>
    <rPh sb="11" eb="12">
      <t>カタ</t>
    </rPh>
    <rPh sb="14" eb="16">
      <t>トウロク</t>
    </rPh>
    <rPh sb="16" eb="17">
      <t>ヨウ</t>
    </rPh>
    <rPh sb="31" eb="33">
      <t>ゴジツ</t>
    </rPh>
    <rPh sb="33" eb="35">
      <t>ツウチ</t>
    </rPh>
    <rPh sb="43" eb="44">
      <t>ガツ</t>
    </rPh>
    <rPh sb="44" eb="46">
      <t>チュウジュン</t>
    </rPh>
    <rPh sb="46" eb="47">
      <t>コロ</t>
    </rPh>
    <phoneticPr fontId="3"/>
  </si>
  <si>
    <t>直接、「（調査様式３）とび・土工・コンクリート内訳」のシートに法面処理工事、交通安全施設工事、とび・土工・コンクリート（その他）工事の完成工事高を経営事項審査結果通知書（写）と同じ金額を入力してください。</t>
    <rPh sb="0" eb="2">
      <t>チョクセツ</t>
    </rPh>
    <rPh sb="5" eb="7">
      <t>チョウサ</t>
    </rPh>
    <rPh sb="7" eb="9">
      <t>ヨウシキ</t>
    </rPh>
    <rPh sb="14" eb="15">
      <t>ド</t>
    </rPh>
    <rPh sb="15" eb="16">
      <t>コウ</t>
    </rPh>
    <rPh sb="23" eb="25">
      <t>ウチワケ</t>
    </rPh>
    <rPh sb="31" eb="32">
      <t>ノリ</t>
    </rPh>
    <rPh sb="32" eb="33">
      <t>メン</t>
    </rPh>
    <rPh sb="33" eb="35">
      <t>ショリ</t>
    </rPh>
    <rPh sb="35" eb="37">
      <t>コウジ</t>
    </rPh>
    <rPh sb="38" eb="40">
      <t>コウツウ</t>
    </rPh>
    <rPh sb="40" eb="42">
      <t>アンゼン</t>
    </rPh>
    <rPh sb="42" eb="44">
      <t>シセツ</t>
    </rPh>
    <rPh sb="44" eb="46">
      <t>コウジ</t>
    </rPh>
    <rPh sb="50" eb="51">
      <t>ド</t>
    </rPh>
    <rPh sb="51" eb="52">
      <t>コウ</t>
    </rPh>
    <rPh sb="62" eb="63">
      <t>タ</t>
    </rPh>
    <rPh sb="64" eb="66">
      <t>コウジ</t>
    </rPh>
    <rPh sb="67" eb="69">
      <t>カンセイ</t>
    </rPh>
    <rPh sb="69" eb="71">
      <t>コウジ</t>
    </rPh>
    <rPh sb="71" eb="72">
      <t>ダカ</t>
    </rPh>
    <rPh sb="73" eb="75">
      <t>ケイエイ</t>
    </rPh>
    <rPh sb="75" eb="77">
      <t>ジコウ</t>
    </rPh>
    <rPh sb="77" eb="79">
      <t>シンサ</t>
    </rPh>
    <rPh sb="79" eb="81">
      <t>ケッカ</t>
    </rPh>
    <rPh sb="81" eb="84">
      <t>ツウチショ</t>
    </rPh>
    <rPh sb="85" eb="86">
      <t>シャ</t>
    </rPh>
    <rPh sb="88" eb="89">
      <t>オナ</t>
    </rPh>
    <rPh sb="90" eb="92">
      <t>キンガク</t>
    </rPh>
    <rPh sb="93" eb="95">
      <t>ニュウリョク</t>
    </rPh>
    <phoneticPr fontId="3"/>
  </si>
  <si>
    <t>○</t>
    <phoneticPr fontId="3"/>
  </si>
  <si>
    <t>×</t>
    <phoneticPr fontId="3"/>
  </si>
  <si>
    <r>
      <t>希望する工種については「</t>
    </r>
    <r>
      <rPr>
        <b/>
        <sz val="11"/>
        <color rgb="FFFF0000"/>
        <rFont val="ＭＳ Ｐゴシック"/>
        <family val="3"/>
        <charset val="128"/>
        <scheme val="minor"/>
      </rPr>
      <t>○</t>
    </r>
    <r>
      <rPr>
        <sz val="11"/>
        <rFont val="ＭＳ Ｐゴシック"/>
        <family val="2"/>
        <charset val="128"/>
        <scheme val="minor"/>
      </rPr>
      <t>」を、希望しない工種については「</t>
    </r>
    <r>
      <rPr>
        <b/>
        <sz val="11"/>
        <color rgb="FFFF0000"/>
        <rFont val="ＭＳ Ｐゴシック"/>
        <family val="3"/>
        <charset val="128"/>
        <scheme val="minor"/>
      </rPr>
      <t>×</t>
    </r>
    <r>
      <rPr>
        <sz val="11"/>
        <rFont val="ＭＳ Ｐゴシック"/>
        <family val="2"/>
        <charset val="128"/>
        <scheme val="minor"/>
      </rPr>
      <t>」を選択してください。</t>
    </r>
    <rPh sb="0" eb="2">
      <t>キボウ</t>
    </rPh>
    <rPh sb="4" eb="5">
      <t>コウ</t>
    </rPh>
    <rPh sb="5" eb="6">
      <t>シュ</t>
    </rPh>
    <rPh sb="16" eb="18">
      <t>キボウ</t>
    </rPh>
    <rPh sb="21" eb="22">
      <t>コウ</t>
    </rPh>
    <rPh sb="22" eb="23">
      <t>シュ</t>
    </rPh>
    <rPh sb="32" eb="34">
      <t>センタク</t>
    </rPh>
    <phoneticPr fontId="3"/>
  </si>
  <si>
    <t>とび・土工（その他）</t>
    <rPh sb="3" eb="4">
      <t>ド</t>
    </rPh>
    <rPh sb="4" eb="5">
      <t>コウ</t>
    </rPh>
    <rPh sb="8" eb="9">
      <t>タ</t>
    </rPh>
    <phoneticPr fontId="3"/>
  </si>
  <si>
    <t>継続</t>
    <rPh sb="0" eb="2">
      <t>ケイゾク</t>
    </rPh>
    <phoneticPr fontId="3"/>
  </si>
  <si>
    <t>前回受付時の受領書等に記載されている受付番号（1又は2から始まる6桁の番号）を記入してください。</t>
    <rPh sb="0" eb="2">
      <t>ゼンカイ</t>
    </rPh>
    <rPh sb="2" eb="4">
      <t>ウケツケ</t>
    </rPh>
    <rPh sb="4" eb="5">
      <t>ジ</t>
    </rPh>
    <rPh sb="6" eb="9">
      <t>ジュリョウショ</t>
    </rPh>
    <rPh sb="9" eb="10">
      <t>トウ</t>
    </rPh>
    <rPh sb="11" eb="13">
      <t>キサイ</t>
    </rPh>
    <rPh sb="18" eb="20">
      <t>ウケツケ</t>
    </rPh>
    <rPh sb="20" eb="22">
      <t>バンゴウ</t>
    </rPh>
    <rPh sb="24" eb="25">
      <t>マタ</t>
    </rPh>
    <rPh sb="29" eb="30">
      <t>ハジ</t>
    </rPh>
    <rPh sb="33" eb="34">
      <t>ケタ</t>
    </rPh>
    <rPh sb="35" eb="37">
      <t>バンゴウ</t>
    </rPh>
    <rPh sb="39" eb="41">
      <t>キニュウ</t>
    </rPh>
    <phoneticPr fontId="3"/>
  </si>
  <si>
    <t>https://www.city.tsuruga.lg.jp/about_city/business/contract_bid/nyusatsusankashikaku/kyosonyusatsumeibo.files/r1.2koujimeibo.pdf</t>
    <phoneticPr fontId="3"/>
  </si>
  <si>
    <r>
      <t>受付番号が不明な場合は、敦賀市ホームページで公表している指名業者名簿にある</t>
    </r>
    <r>
      <rPr>
        <b/>
        <sz val="11"/>
        <color rgb="FFFF0000"/>
        <rFont val="ＭＳ Ｐゴシック"/>
        <family val="3"/>
        <charset val="128"/>
        <scheme val="minor"/>
      </rPr>
      <t>「業者番号」</t>
    </r>
    <r>
      <rPr>
        <sz val="11"/>
        <color theme="1"/>
        <rFont val="ＭＳ Ｐゴシック"/>
        <family val="2"/>
        <charset val="128"/>
        <scheme val="minor"/>
      </rPr>
      <t>と同じ番号です。（右欄外にリンクあり）</t>
    </r>
    <rPh sb="0" eb="2">
      <t>ウケツケ</t>
    </rPh>
    <rPh sb="2" eb="4">
      <t>バンゴウ</t>
    </rPh>
    <rPh sb="5" eb="7">
      <t>フメイ</t>
    </rPh>
    <rPh sb="8" eb="10">
      <t>バアイ</t>
    </rPh>
    <rPh sb="12" eb="15">
      <t>ツルガシ</t>
    </rPh>
    <rPh sb="22" eb="24">
      <t>コウヒョウ</t>
    </rPh>
    <rPh sb="28" eb="30">
      <t>シメイ</t>
    </rPh>
    <rPh sb="30" eb="32">
      <t>ギョウシャ</t>
    </rPh>
    <rPh sb="32" eb="34">
      <t>メイボ</t>
    </rPh>
    <rPh sb="38" eb="40">
      <t>ギョウシャ</t>
    </rPh>
    <rPh sb="40" eb="42">
      <t>バンゴウ</t>
    </rPh>
    <rPh sb="44" eb="45">
      <t>オナ</t>
    </rPh>
    <rPh sb="46" eb="48">
      <t>バンゴウ</t>
    </rPh>
    <rPh sb="52" eb="53">
      <t>ミギ</t>
    </rPh>
    <rPh sb="53" eb="55">
      <t>ランガイ</t>
    </rPh>
    <phoneticPr fontId="3"/>
  </si>
  <si>
    <t>その他の場合は、法人区分名を「Ｅ22」のセルに直接入力（上書き）する。（例：一般社団法人、協同組合　など）</t>
    <rPh sb="2" eb="3">
      <t>タ</t>
    </rPh>
    <rPh sb="4" eb="6">
      <t>バアイ</t>
    </rPh>
    <rPh sb="8" eb="10">
      <t>ホウジン</t>
    </rPh>
    <rPh sb="10" eb="12">
      <t>クブン</t>
    </rPh>
    <rPh sb="12" eb="13">
      <t>メイ</t>
    </rPh>
    <rPh sb="23" eb="25">
      <t>チョクセツ</t>
    </rPh>
    <rPh sb="25" eb="27">
      <t>ニュウリョク</t>
    </rPh>
    <rPh sb="28" eb="30">
      <t>ウワガ</t>
    </rPh>
    <rPh sb="36" eb="37">
      <t>レイ</t>
    </rPh>
    <rPh sb="38" eb="40">
      <t>イッパン</t>
    </rPh>
    <rPh sb="40" eb="42">
      <t>シャダン</t>
    </rPh>
    <rPh sb="42" eb="44">
      <t>ホウジン</t>
    </rPh>
    <rPh sb="45" eb="47">
      <t>キョウドウ</t>
    </rPh>
    <rPh sb="47" eb="49">
      <t>クミアイ</t>
    </rPh>
    <phoneticPr fontId="3"/>
  </si>
  <si>
    <t>所在地には、丁目、番地、号等を正確に記入し、ハイフン「－」で省略しないでください。</t>
    <rPh sb="0" eb="3">
      <t>ショザイチ</t>
    </rPh>
    <rPh sb="6" eb="8">
      <t>チョウメ</t>
    </rPh>
    <rPh sb="9" eb="11">
      <t>バンチ</t>
    </rPh>
    <rPh sb="12" eb="13">
      <t>ゴウ</t>
    </rPh>
    <rPh sb="13" eb="14">
      <t>トウ</t>
    </rPh>
    <rPh sb="15" eb="17">
      <t>セイカク</t>
    </rPh>
    <rPh sb="18" eb="20">
      <t>キニュウ</t>
    </rPh>
    <rPh sb="30" eb="32">
      <t>ショウリャク</t>
    </rPh>
    <phoneticPr fontId="3"/>
  </si>
  <si>
    <t>ハイフン「－」を省略しないでください。</t>
    <phoneticPr fontId="3"/>
  </si>
  <si>
    <t>単位が百万円の場合は最後に0を3つ追加してください。</t>
    <phoneticPr fontId="3"/>
  </si>
  <si>
    <t>単位が百万円の場合は最後に0を3つ追加してください。</t>
    <phoneticPr fontId="3"/>
  </si>
  <si>
    <t>単位が百万円の場合は最後に0を3つ追加してください。</t>
    <phoneticPr fontId="3"/>
  </si>
  <si>
    <r>
      <t>通知書右上の「自己資本額」の数値を記入してください。（左下の自己資本欄ではありません。）</t>
    </r>
    <r>
      <rPr>
        <sz val="11"/>
        <color rgb="FFFF0000"/>
        <rFont val="ＭＳ Ｐゴシック"/>
        <family val="3"/>
        <charset val="128"/>
        <scheme val="minor"/>
      </rPr>
      <t>単位が百万円の場合は最後に0を3つ追加してください。</t>
    </r>
    <rPh sb="0" eb="3">
      <t>ツウチショ</t>
    </rPh>
    <rPh sb="3" eb="4">
      <t>ミギ</t>
    </rPh>
    <rPh sb="4" eb="5">
      <t>ウエ</t>
    </rPh>
    <rPh sb="7" eb="9">
      <t>ジコ</t>
    </rPh>
    <rPh sb="9" eb="11">
      <t>シホン</t>
    </rPh>
    <rPh sb="11" eb="12">
      <t>ガク</t>
    </rPh>
    <rPh sb="14" eb="16">
      <t>スウチ</t>
    </rPh>
    <rPh sb="17" eb="19">
      <t>キニュウ</t>
    </rPh>
    <rPh sb="27" eb="28">
      <t>ヒダリ</t>
    </rPh>
    <rPh sb="28" eb="29">
      <t>シタ</t>
    </rPh>
    <rPh sb="30" eb="32">
      <t>ジコ</t>
    </rPh>
    <rPh sb="32" eb="34">
      <t>シホン</t>
    </rPh>
    <rPh sb="34" eb="35">
      <t>ラン</t>
    </rPh>
    <rPh sb="44" eb="46">
      <t>タンイ</t>
    </rPh>
    <rPh sb="47" eb="50">
      <t>ヒャクマンエン</t>
    </rPh>
    <rPh sb="51" eb="53">
      <t>バアイ</t>
    </rPh>
    <rPh sb="54" eb="56">
      <t>サイゴ</t>
    </rPh>
    <rPh sb="61" eb="63">
      <t>ツイカ</t>
    </rPh>
    <phoneticPr fontId="3"/>
  </si>
  <si>
    <t>前回受付番号(業者番号)</t>
    <rPh sb="0" eb="2">
      <t>ゼンカイ</t>
    </rPh>
    <rPh sb="2" eb="4">
      <t>ウケツケ</t>
    </rPh>
    <rPh sb="4" eb="6">
      <t>バンゴウ</t>
    </rPh>
    <rPh sb="7" eb="9">
      <t>ギョウシャ</t>
    </rPh>
    <rPh sb="9" eb="11">
      <t>バンゴウ</t>
    </rPh>
    <phoneticPr fontId="3"/>
  </si>
  <si>
    <t>№１</t>
    <phoneticPr fontId="3"/>
  </si>
  <si>
    <t>№２</t>
  </si>
  <si>
    <t>№３</t>
  </si>
  <si>
    <t>№４</t>
  </si>
  <si>
    <t>№５</t>
  </si>
  <si>
    <t>とび・土工・コンクリート工事</t>
    <rPh sb="3" eb="4">
      <t>ド</t>
    </rPh>
    <rPh sb="4" eb="5">
      <t>コウ</t>
    </rPh>
    <rPh sb="12" eb="14">
      <t>コウジ</t>
    </rPh>
    <phoneticPr fontId="3"/>
  </si>
  <si>
    <r>
      <t>●希望する建設工事の種類</t>
    </r>
    <r>
      <rPr>
        <b/>
        <sz val="11"/>
        <color rgb="FFFF0000"/>
        <rFont val="ＭＳ Ｐゴシック"/>
        <family val="3"/>
        <charset val="128"/>
        <scheme val="minor"/>
      </rPr>
      <t>（５工種まで・順不同）</t>
    </r>
    <rPh sb="1" eb="3">
      <t>キボウ</t>
    </rPh>
    <rPh sb="5" eb="7">
      <t>ケンセツ</t>
    </rPh>
    <rPh sb="7" eb="9">
      <t>コウジ</t>
    </rPh>
    <rPh sb="10" eb="12">
      <t>シュルイ</t>
    </rPh>
    <rPh sb="14" eb="16">
      <t>コウシュ</t>
    </rPh>
    <rPh sb="19" eb="22">
      <t>ジュンフドウ</t>
    </rPh>
    <phoneticPr fontId="3"/>
  </si>
  <si>
    <t>対応するExcelによっては、令和が平成表示となる場合がありますが、業者カードNo.4で自動計算をしますので、そのままにしておいてください。</t>
    <rPh sb="0" eb="2">
      <t>タイオウ</t>
    </rPh>
    <rPh sb="15" eb="17">
      <t>レイワ</t>
    </rPh>
    <rPh sb="18" eb="20">
      <t>ヘイセイ</t>
    </rPh>
    <rPh sb="20" eb="22">
      <t>ヒョウジ</t>
    </rPh>
    <rPh sb="25" eb="27">
      <t>バアイ</t>
    </rPh>
    <rPh sb="34" eb="36">
      <t>ギョウシャ</t>
    </rPh>
    <rPh sb="44" eb="46">
      <t>ジドウ</t>
    </rPh>
    <rPh sb="46" eb="48">
      <t>ケイサン</t>
    </rPh>
    <phoneticPr fontId="3"/>
  </si>
  <si>
    <t>①　親会社等の関係にある他の入札参加資格者は、次のとおりです。（申告者が子会社等の場合）</t>
    <rPh sb="2" eb="5">
      <t>オヤガイシャ</t>
    </rPh>
    <rPh sb="5" eb="6">
      <t>トウ</t>
    </rPh>
    <rPh sb="7" eb="9">
      <t>カンケイ</t>
    </rPh>
    <rPh sb="12" eb="13">
      <t>タ</t>
    </rPh>
    <rPh sb="14" eb="16">
      <t>ニュウサツ</t>
    </rPh>
    <rPh sb="16" eb="18">
      <t>サンカ</t>
    </rPh>
    <rPh sb="18" eb="21">
      <t>シカクシャ</t>
    </rPh>
    <rPh sb="23" eb="24">
      <t>ツギ</t>
    </rPh>
    <rPh sb="32" eb="35">
      <t>シンコクシャ</t>
    </rPh>
    <rPh sb="36" eb="39">
      <t>コガイシャ</t>
    </rPh>
    <rPh sb="39" eb="40">
      <t>トウ</t>
    </rPh>
    <rPh sb="41" eb="43">
      <t>バアイ</t>
    </rPh>
    <phoneticPr fontId="3"/>
  </si>
  <si>
    <t>②　子会社等の関係にある他の入札参加資格者は、次のとおりです。（申告者が親会社等の場合）</t>
    <rPh sb="2" eb="5">
      <t>コガイシャ</t>
    </rPh>
    <rPh sb="5" eb="6">
      <t>トウ</t>
    </rPh>
    <rPh sb="7" eb="9">
      <t>カンケイ</t>
    </rPh>
    <rPh sb="12" eb="13">
      <t>タ</t>
    </rPh>
    <rPh sb="14" eb="16">
      <t>ニュウサツ</t>
    </rPh>
    <rPh sb="16" eb="18">
      <t>サンカ</t>
    </rPh>
    <rPh sb="18" eb="21">
      <t>シカクシャ</t>
    </rPh>
    <rPh sb="23" eb="24">
      <t>ツギ</t>
    </rPh>
    <rPh sb="32" eb="35">
      <t>シンコクシャ</t>
    </rPh>
    <rPh sb="36" eb="39">
      <t>オヤガイシャ</t>
    </rPh>
    <rPh sb="39" eb="40">
      <t>トウ</t>
    </rPh>
    <rPh sb="41" eb="43">
      <t>バアイ</t>
    </rPh>
    <phoneticPr fontId="3"/>
  </si>
  <si>
    <t>役員を兼任している他の入札参加資格者は、次のとおりです。</t>
    <rPh sb="0" eb="2">
      <t>ヤクイン</t>
    </rPh>
    <rPh sb="3" eb="5">
      <t>ケンニン</t>
    </rPh>
    <rPh sb="9" eb="10">
      <t>タ</t>
    </rPh>
    <rPh sb="11" eb="13">
      <t>ニュウサツ</t>
    </rPh>
    <rPh sb="13" eb="15">
      <t>サンカ</t>
    </rPh>
    <rPh sb="15" eb="18">
      <t>シカクシャ</t>
    </rPh>
    <rPh sb="20" eb="21">
      <t>ツギ</t>
    </rPh>
    <phoneticPr fontId="3"/>
  </si>
  <si>
    <t>当社の役員</t>
    <rPh sb="0" eb="2">
      <t>トウシャ</t>
    </rPh>
    <rPh sb="3" eb="5">
      <t>ヤクイン</t>
    </rPh>
    <phoneticPr fontId="3"/>
  </si>
  <si>
    <t>←行の削除可能</t>
    <rPh sb="1" eb="2">
      <t>ギョウ</t>
    </rPh>
    <rPh sb="3" eb="5">
      <t>サクジョ</t>
    </rPh>
    <rPh sb="5" eb="7">
      <t>カノウ</t>
    </rPh>
    <phoneticPr fontId="3"/>
  </si>
  <si>
    <t>建具製作・建具工・木工・カーテンウォール施工・サッシ施工（１級）</t>
    <rPh sb="30" eb="31">
      <t>キュウ</t>
    </rPh>
    <phoneticPr fontId="9"/>
  </si>
  <si>
    <t>建具製作・建具工・木工・カーテンウォール施工・サッシ施工（２級）　　※</t>
    <rPh sb="30" eb="31">
      <t>キュウ</t>
    </rPh>
    <phoneticPr fontId="9"/>
  </si>
  <si>
    <t>解体工事施工技士</t>
    <rPh sb="0" eb="2">
      <t>カイタイ</t>
    </rPh>
    <rPh sb="2" eb="4">
      <t>コウジ</t>
    </rPh>
    <rPh sb="4" eb="6">
      <t>セコウ</t>
    </rPh>
    <rPh sb="6" eb="8">
      <t>ギシ</t>
    </rPh>
    <phoneticPr fontId="3"/>
  </si>
  <si>
    <t>推進工事技士</t>
    <rPh sb="0" eb="2">
      <t>スイシン</t>
    </rPh>
    <rPh sb="2" eb="4">
      <t>コウジ</t>
    </rPh>
    <rPh sb="4" eb="6">
      <t>ギシ</t>
    </rPh>
    <phoneticPr fontId="3"/>
  </si>
  <si>
    <t>基礎ぐい工事（基礎施工士）</t>
    <rPh sb="0" eb="2">
      <t>キソ</t>
    </rPh>
    <rPh sb="4" eb="6">
      <t>コウジ</t>
    </rPh>
    <rPh sb="7" eb="9">
      <t>キソ</t>
    </rPh>
    <rPh sb="9" eb="11">
      <t>セコウ</t>
    </rPh>
    <rPh sb="11" eb="12">
      <t>シ</t>
    </rPh>
    <phoneticPr fontId="3"/>
  </si>
  <si>
    <t>・記入の対象は、敦賀市建設工事競争入札参加資格者名簿に登載されている者（予定者を含む。）に限ります。</t>
    <rPh sb="1" eb="3">
      <t>キニュウ</t>
    </rPh>
    <rPh sb="4" eb="6">
      <t>タイショウ</t>
    </rPh>
    <rPh sb="8" eb="11">
      <t>ツルガシ</t>
    </rPh>
    <rPh sb="11" eb="13">
      <t>ケンセツ</t>
    </rPh>
    <rPh sb="13" eb="15">
      <t>コウジ</t>
    </rPh>
    <rPh sb="15" eb="17">
      <t>キョウソウ</t>
    </rPh>
    <rPh sb="17" eb="19">
      <t>ニュウサツ</t>
    </rPh>
    <rPh sb="19" eb="21">
      <t>サンカ</t>
    </rPh>
    <rPh sb="21" eb="24">
      <t>シカクシャ</t>
    </rPh>
    <rPh sb="24" eb="26">
      <t>メイボ</t>
    </rPh>
    <rPh sb="27" eb="29">
      <t>トウサイ</t>
    </rPh>
    <rPh sb="34" eb="35">
      <t>モノ</t>
    </rPh>
    <rPh sb="36" eb="39">
      <t>ヨテイシャ</t>
    </rPh>
    <rPh sb="40" eb="41">
      <t>フク</t>
    </rPh>
    <rPh sb="45" eb="46">
      <t>カギ</t>
    </rPh>
    <phoneticPr fontId="3"/>
  </si>
  <si>
    <t>３　要領における各提出書類の注意事項(13)　㋒又は㋓に記載された人的関係のある他の入札参加資格者</t>
    <rPh sb="2" eb="4">
      <t>ヨウリョウ</t>
    </rPh>
    <rPh sb="8" eb="9">
      <t>カク</t>
    </rPh>
    <rPh sb="9" eb="11">
      <t>テイシュツ</t>
    </rPh>
    <rPh sb="11" eb="13">
      <t>ショルイ</t>
    </rPh>
    <rPh sb="14" eb="16">
      <t>チュウイ</t>
    </rPh>
    <rPh sb="16" eb="18">
      <t>ジコウ</t>
    </rPh>
    <rPh sb="24" eb="25">
      <t>マタ</t>
    </rPh>
    <rPh sb="28" eb="30">
      <t>キサイ</t>
    </rPh>
    <rPh sb="33" eb="35">
      <t>ジンテキ</t>
    </rPh>
    <rPh sb="35" eb="37">
      <t>カンケイ</t>
    </rPh>
    <rPh sb="40" eb="41">
      <t>タ</t>
    </rPh>
    <rPh sb="42" eb="44">
      <t>ニュウサツ</t>
    </rPh>
    <rPh sb="44" eb="46">
      <t>サンカ</t>
    </rPh>
    <rPh sb="46" eb="49">
      <t>シカクシャ</t>
    </rPh>
    <phoneticPr fontId="3"/>
  </si>
  <si>
    <t>（なお、工事経歴書については、適宜印刷範囲を調整をしてください。）</t>
    <rPh sb="4" eb="6">
      <t>コウジ</t>
    </rPh>
    <rPh sb="6" eb="9">
      <t>ケイレキショ</t>
    </rPh>
    <rPh sb="15" eb="17">
      <t>テキギ</t>
    </rPh>
    <rPh sb="17" eb="19">
      <t>インサツ</t>
    </rPh>
    <rPh sb="19" eb="21">
      <t>ハンイ</t>
    </rPh>
    <rPh sb="22" eb="24">
      <t>チョウセイ</t>
    </rPh>
    <phoneticPr fontId="3"/>
  </si>
  <si>
    <t>委任する受任者のある場合は、受任者が使用する印を押印してください。</t>
    <rPh sb="0" eb="2">
      <t>イニン</t>
    </rPh>
    <rPh sb="4" eb="6">
      <t>ジュニン</t>
    </rPh>
    <rPh sb="6" eb="7">
      <t>シャ</t>
    </rPh>
    <rPh sb="10" eb="12">
      <t>バアイ</t>
    </rPh>
    <rPh sb="14" eb="16">
      <t>ジュニン</t>
    </rPh>
    <rPh sb="16" eb="17">
      <t>シャ</t>
    </rPh>
    <rPh sb="18" eb="20">
      <t>シヨウ</t>
    </rPh>
    <rPh sb="22" eb="23">
      <t>イン</t>
    </rPh>
    <rPh sb="24" eb="26">
      <t>オウイン</t>
    </rPh>
    <phoneticPr fontId="3"/>
  </si>
  <si>
    <t>・業者カードの項目により登録をしますので、記入漏れ、記入誤りがないか、提出書類と確認してください。</t>
    <rPh sb="1" eb="3">
      <t>ギョウシャ</t>
    </rPh>
    <rPh sb="7" eb="9">
      <t>コウモク</t>
    </rPh>
    <rPh sb="12" eb="14">
      <t>トウロク</t>
    </rPh>
    <rPh sb="21" eb="23">
      <t>キニュウ</t>
    </rPh>
    <rPh sb="23" eb="24">
      <t>モ</t>
    </rPh>
    <rPh sb="26" eb="28">
      <t>キニュウ</t>
    </rPh>
    <rPh sb="28" eb="29">
      <t>アヤマ</t>
    </rPh>
    <rPh sb="35" eb="37">
      <t>テイシュツ</t>
    </rPh>
    <rPh sb="37" eb="39">
      <t>ショルイ</t>
    </rPh>
    <rPh sb="40" eb="42">
      <t>カクニン</t>
    </rPh>
    <phoneticPr fontId="3"/>
  </si>
  <si>
    <t>建設業の許可について（通知）又は
建設業許可確認証明書等</t>
    <rPh sb="0" eb="3">
      <t>ケンセツギョウ</t>
    </rPh>
    <rPh sb="4" eb="6">
      <t>キョカ</t>
    </rPh>
    <rPh sb="11" eb="13">
      <t>ツウチ</t>
    </rPh>
    <rPh sb="14" eb="15">
      <t>マタ</t>
    </rPh>
    <rPh sb="17" eb="20">
      <t>ケンセツギョウ</t>
    </rPh>
    <rPh sb="20" eb="22">
      <t>キョカ</t>
    </rPh>
    <rPh sb="22" eb="24">
      <t>カクニン</t>
    </rPh>
    <rPh sb="24" eb="27">
      <t>ショウメイショ</t>
    </rPh>
    <rPh sb="27" eb="28">
      <t>トウ</t>
    </rPh>
    <phoneticPr fontId="3"/>
  </si>
  <si>
    <t>・写し可</t>
    <rPh sb="1" eb="2">
      <t>ウツ</t>
    </rPh>
    <rPh sb="3" eb="4">
      <t>カ</t>
    </rPh>
    <phoneticPr fontId="3"/>
  </si>
  <si>
    <t>経営業務の管理責任者証明書（写）</t>
    <rPh sb="0" eb="2">
      <t>ケイエイ</t>
    </rPh>
    <rPh sb="2" eb="4">
      <t>ギョウム</t>
    </rPh>
    <rPh sb="5" eb="7">
      <t>カンリ</t>
    </rPh>
    <rPh sb="7" eb="9">
      <t>セキニン</t>
    </rPh>
    <rPh sb="9" eb="10">
      <t>シャ</t>
    </rPh>
    <rPh sb="10" eb="13">
      <t>ショウメイショ</t>
    </rPh>
    <rPh sb="14" eb="15">
      <t>ウツ</t>
    </rPh>
    <phoneticPr fontId="3"/>
  </si>
  <si>
    <t>印鑑証明書</t>
    <rPh sb="0" eb="2">
      <t>インカン</t>
    </rPh>
    <rPh sb="2" eb="5">
      <t>ショウメイショ</t>
    </rPh>
    <phoneticPr fontId="3"/>
  </si>
  <si>
    <t>建設工事競争入札参加資格審査
申請書・委任状・使用印鑑届</t>
    <rPh sb="0" eb="2">
      <t>ケンセツ</t>
    </rPh>
    <rPh sb="2" eb="4">
      <t>コウジ</t>
    </rPh>
    <rPh sb="4" eb="6">
      <t>キョウソウ</t>
    </rPh>
    <rPh sb="6" eb="8">
      <t>ニュウサツ</t>
    </rPh>
    <rPh sb="8" eb="10">
      <t>サンカ</t>
    </rPh>
    <rPh sb="10" eb="12">
      <t>シカク</t>
    </rPh>
    <rPh sb="12" eb="14">
      <t>シンサ</t>
    </rPh>
    <rPh sb="15" eb="18">
      <t>シンセイショ</t>
    </rPh>
    <rPh sb="19" eb="22">
      <t>イニンジョウ</t>
    </rPh>
    <rPh sb="23" eb="25">
      <t>シヨウ</t>
    </rPh>
    <rPh sb="25" eb="27">
      <t>インカン</t>
    </rPh>
    <rPh sb="27" eb="28">
      <t>トドケ</t>
    </rPh>
    <phoneticPr fontId="3"/>
  </si>
  <si>
    <t>原則、郵送により申請してください。ただし、市内業者及び準市内業者については、敦賀市税の納税証明書等の申請交付を受ける必要がありますので、敦賀市役所 ２階 契約管理課の窓口で申請書類を提出することができます。</t>
    <rPh sb="21" eb="23">
      <t>シナイ</t>
    </rPh>
    <rPh sb="23" eb="25">
      <t>ギョウシャ</t>
    </rPh>
    <rPh sb="25" eb="26">
      <t>オヨ</t>
    </rPh>
    <rPh sb="27" eb="28">
      <t>ジュン</t>
    </rPh>
    <rPh sb="28" eb="30">
      <t>シナイ</t>
    </rPh>
    <rPh sb="30" eb="32">
      <t>ギョウシャ</t>
    </rPh>
    <rPh sb="38" eb="41">
      <t>ツルガシ</t>
    </rPh>
    <rPh sb="41" eb="42">
      <t>ゼイ</t>
    </rPh>
    <rPh sb="43" eb="45">
      <t>ノウゼイ</t>
    </rPh>
    <rPh sb="45" eb="48">
      <t>ショウメイショ</t>
    </rPh>
    <rPh sb="48" eb="49">
      <t>トウ</t>
    </rPh>
    <rPh sb="50" eb="52">
      <t>シンセイ</t>
    </rPh>
    <rPh sb="52" eb="54">
      <t>コウフ</t>
    </rPh>
    <rPh sb="55" eb="56">
      <t>ウ</t>
    </rPh>
    <rPh sb="58" eb="60">
      <t>ヒツヨウ</t>
    </rPh>
    <rPh sb="68" eb="73">
      <t>ツルガシヤクショ</t>
    </rPh>
    <rPh sb="79" eb="81">
      <t>カンリ</t>
    </rPh>
    <rPh sb="81" eb="82">
      <t>カ</t>
    </rPh>
    <rPh sb="83" eb="85">
      <t>マドグチ</t>
    </rPh>
    <rPh sb="86" eb="88">
      <t>シンセイ</t>
    </rPh>
    <rPh sb="88" eb="90">
      <t>ショルイ</t>
    </rPh>
    <rPh sb="91" eb="93">
      <t>テイシュツ</t>
    </rPh>
    <phoneticPr fontId="3"/>
  </si>
  <si>
    <t>本店（社）
住所</t>
    <rPh sb="0" eb="2">
      <t>ホンテン</t>
    </rPh>
    <rPh sb="3" eb="4">
      <t>シャ</t>
    </rPh>
    <rPh sb="6" eb="8">
      <t>ジュウショ</t>
    </rPh>
    <phoneticPr fontId="3"/>
  </si>
  <si>
    <t>　敦賀市が発注する建設工事の競争入札に参加したいので、競争入札の資格の基本となるべき事項の審査を関係書類を添えて申請します。
　なお、この申請書及び添付書類の内容については、事実と相違ないことを誓約します。</t>
    <rPh sb="1" eb="4">
      <t>ツルガシ</t>
    </rPh>
    <rPh sb="5" eb="7">
      <t>ハッチュウ</t>
    </rPh>
    <rPh sb="9" eb="11">
      <t>ケンセツ</t>
    </rPh>
    <rPh sb="11" eb="13">
      <t>コウジ</t>
    </rPh>
    <rPh sb="14" eb="16">
      <t>キョウソウ</t>
    </rPh>
    <rPh sb="16" eb="18">
      <t>ニュウサツ</t>
    </rPh>
    <rPh sb="19" eb="21">
      <t>サンカ</t>
    </rPh>
    <rPh sb="27" eb="29">
      <t>キョウソウ</t>
    </rPh>
    <rPh sb="29" eb="31">
      <t>ニュウサツ</t>
    </rPh>
    <rPh sb="32" eb="34">
      <t>シカク</t>
    </rPh>
    <rPh sb="35" eb="37">
      <t>キホン</t>
    </rPh>
    <rPh sb="42" eb="44">
      <t>ジコウ</t>
    </rPh>
    <rPh sb="45" eb="47">
      <t>シンサ</t>
    </rPh>
    <phoneticPr fontId="3"/>
  </si>
  <si>
    <t>　下記の印鑑を入札、見積に参加し、契約の締結及び変更その他契約の履行に関する書類に使用するので、届けます。</t>
    <rPh sb="1" eb="3">
      <t>カキ</t>
    </rPh>
    <rPh sb="4" eb="6">
      <t>インカン</t>
    </rPh>
    <rPh sb="7" eb="9">
      <t>ニュウサツ</t>
    </rPh>
    <rPh sb="10" eb="12">
      <t>ミツモリ</t>
    </rPh>
    <rPh sb="13" eb="15">
      <t>サンカ</t>
    </rPh>
    <rPh sb="17" eb="19">
      <t>ケイヤク</t>
    </rPh>
    <rPh sb="20" eb="22">
      <t>テイケツ</t>
    </rPh>
    <rPh sb="22" eb="23">
      <t>オヨ</t>
    </rPh>
    <rPh sb="24" eb="26">
      <t>ヘンコウ</t>
    </rPh>
    <phoneticPr fontId="3"/>
  </si>
  <si>
    <t>委任状には、受任者の印鑑を押印してください。</t>
    <rPh sb="0" eb="3">
      <t>イニンジョウ</t>
    </rPh>
    <rPh sb="6" eb="8">
      <t>ジュニン</t>
    </rPh>
    <rPh sb="8" eb="9">
      <t>シャ</t>
    </rPh>
    <rPh sb="10" eb="12">
      <t>インカン</t>
    </rPh>
    <rPh sb="13" eb="15">
      <t>オウイン</t>
    </rPh>
    <phoneticPr fontId="3"/>
  </si>
  <si>
    <t>使用印鑑の押印欄には、入札・契約等で使用する印鑑を押印ください。（受任者のある場合は、受任者が使用する印鑑を押印ください。）</t>
    <rPh sb="0" eb="2">
      <t>シヨウ</t>
    </rPh>
    <rPh sb="2" eb="4">
      <t>インカン</t>
    </rPh>
    <rPh sb="5" eb="7">
      <t>オウイン</t>
    </rPh>
    <rPh sb="7" eb="8">
      <t>ラン</t>
    </rPh>
    <rPh sb="11" eb="13">
      <t>ニュウサツ</t>
    </rPh>
    <rPh sb="14" eb="16">
      <t>ケイヤク</t>
    </rPh>
    <rPh sb="16" eb="17">
      <t>トウ</t>
    </rPh>
    <rPh sb="18" eb="20">
      <t>シヨウ</t>
    </rPh>
    <rPh sb="22" eb="24">
      <t>インカン</t>
    </rPh>
    <rPh sb="25" eb="27">
      <t>オウイン</t>
    </rPh>
    <rPh sb="33" eb="35">
      <t>ジュニン</t>
    </rPh>
    <rPh sb="35" eb="36">
      <t>シャ</t>
    </rPh>
    <rPh sb="39" eb="41">
      <t>バアイ</t>
    </rPh>
    <rPh sb="43" eb="45">
      <t>ジュニン</t>
    </rPh>
    <rPh sb="45" eb="46">
      <t>シャ</t>
    </rPh>
    <rPh sb="47" eb="49">
      <t>シヨウ</t>
    </rPh>
    <rPh sb="51" eb="53">
      <t>インカン</t>
    </rPh>
    <rPh sb="54" eb="56">
      <t>オウイン</t>
    </rPh>
    <phoneticPr fontId="3"/>
  </si>
  <si>
    <t>・委任先の有無に関わらず、申請書には本店の名称、本店代表者の職・氏名が記入されていますか。
・本社の実印が押されていますか。
・（委任先がある場合）委任状には受任者の使用印が押されていますか。
・使用印鑑届には入札、契約等で使用する印鑑が押されていますか。
・委任先がある場合の使用印は受任者の使用印と同一ですか。</t>
    <rPh sb="1" eb="3">
      <t>イニン</t>
    </rPh>
    <rPh sb="3" eb="4">
      <t>サキ</t>
    </rPh>
    <rPh sb="5" eb="7">
      <t>ウム</t>
    </rPh>
    <rPh sb="8" eb="9">
      <t>カカ</t>
    </rPh>
    <rPh sb="13" eb="16">
      <t>シンセイショ</t>
    </rPh>
    <rPh sb="18" eb="20">
      <t>ホンテン</t>
    </rPh>
    <rPh sb="21" eb="23">
      <t>メイショウ</t>
    </rPh>
    <rPh sb="24" eb="26">
      <t>ホンテン</t>
    </rPh>
    <rPh sb="26" eb="28">
      <t>ダイヒョウ</t>
    </rPh>
    <rPh sb="28" eb="29">
      <t>シャ</t>
    </rPh>
    <rPh sb="30" eb="31">
      <t>ショク</t>
    </rPh>
    <rPh sb="32" eb="34">
      <t>シメイ</t>
    </rPh>
    <rPh sb="35" eb="37">
      <t>キニュウ</t>
    </rPh>
    <rPh sb="47" eb="49">
      <t>ホンシャ</t>
    </rPh>
    <rPh sb="50" eb="52">
      <t>ジツイン</t>
    </rPh>
    <rPh sb="53" eb="54">
      <t>オ</t>
    </rPh>
    <rPh sb="65" eb="67">
      <t>イニン</t>
    </rPh>
    <rPh sb="67" eb="68">
      <t>サキ</t>
    </rPh>
    <rPh sb="71" eb="73">
      <t>バアイ</t>
    </rPh>
    <rPh sb="74" eb="77">
      <t>イニンジョウ</t>
    </rPh>
    <rPh sb="83" eb="85">
      <t>シヨウ</t>
    </rPh>
    <rPh sb="98" eb="100">
      <t>シヨウ</t>
    </rPh>
    <rPh sb="100" eb="102">
      <t>インカン</t>
    </rPh>
    <rPh sb="102" eb="103">
      <t>トドケ</t>
    </rPh>
    <rPh sb="130" eb="132">
      <t>イニン</t>
    </rPh>
    <rPh sb="132" eb="133">
      <t>サキ</t>
    </rPh>
    <rPh sb="136" eb="138">
      <t>バアイ</t>
    </rPh>
    <rPh sb="139" eb="141">
      <t>シヨウ</t>
    </rPh>
    <rPh sb="141" eb="142">
      <t>イン</t>
    </rPh>
    <rPh sb="143" eb="145">
      <t>ジュニン</t>
    </rPh>
    <rPh sb="145" eb="146">
      <t>シャ</t>
    </rPh>
    <rPh sb="147" eb="149">
      <t>シヨウ</t>
    </rPh>
    <rPh sb="149" eb="150">
      <t>イン</t>
    </rPh>
    <rPh sb="151" eb="153">
      <t>ドウイツ</t>
    </rPh>
    <phoneticPr fontId="3"/>
  </si>
  <si>
    <t>タイヤローラー</t>
    <phoneticPr fontId="3"/>
  </si>
  <si>
    <t>締め固め用機械</t>
    <rPh sb="0" eb="1">
      <t>シ</t>
    </rPh>
    <rPh sb="2" eb="3">
      <t>カタ</t>
    </rPh>
    <rPh sb="4" eb="5">
      <t>ヨウ</t>
    </rPh>
    <rPh sb="5" eb="7">
      <t>キカイ</t>
    </rPh>
    <phoneticPr fontId="3"/>
  </si>
  <si>
    <t>○○ｔ</t>
    <phoneticPr fontId="3"/>
  </si>
  <si>
    <t>アスファルトフィニッシャー</t>
    <phoneticPr fontId="3"/>
  </si>
  <si>
    <t>舗装機械</t>
    <rPh sb="0" eb="2">
      <t>ホソウ</t>
    </rPh>
    <rPh sb="2" eb="4">
      <t>キカイ</t>
    </rPh>
    <phoneticPr fontId="3"/>
  </si>
  <si>
    <t>○○○○</t>
    <phoneticPr fontId="3"/>
  </si>
  <si>
    <t>許可開始日</t>
    <rPh sb="0" eb="2">
      <t>キョカ</t>
    </rPh>
    <rPh sb="2" eb="4">
      <t>カイシ</t>
    </rPh>
    <rPh sb="4" eb="5">
      <t>ビ</t>
    </rPh>
    <phoneticPr fontId="3"/>
  </si>
  <si>
    <t>審査基準日：入力規制修正○</t>
    <rPh sb="0" eb="2">
      <t>シンサ</t>
    </rPh>
    <rPh sb="2" eb="4">
      <t>キジュン</t>
    </rPh>
    <rPh sb="4" eb="5">
      <t>ビ</t>
    </rPh>
    <rPh sb="6" eb="8">
      <t>ニュウリョク</t>
    </rPh>
    <rPh sb="8" eb="10">
      <t>キセイ</t>
    </rPh>
    <rPh sb="10" eb="12">
      <t>シュウセイ</t>
    </rPh>
    <phoneticPr fontId="3"/>
  </si>
  <si>
    <t>許可開始日修正○</t>
    <rPh sb="0" eb="2">
      <t>キョカ</t>
    </rPh>
    <rPh sb="2" eb="4">
      <t>カイシ</t>
    </rPh>
    <rPh sb="4" eb="5">
      <t>ビ</t>
    </rPh>
    <rPh sb="5" eb="7">
      <t>シュウセイ</t>
    </rPh>
    <phoneticPr fontId="3"/>
  </si>
  <si>
    <t>封筒（長形40号・宛名明記・110円切手貼付）</t>
    <rPh sb="0" eb="2">
      <t>フウトウ</t>
    </rPh>
    <rPh sb="3" eb="4">
      <t>チョウ</t>
    </rPh>
    <rPh sb="4" eb="5">
      <t>ケイ</t>
    </rPh>
    <rPh sb="7" eb="8">
      <t>ゴウ</t>
    </rPh>
    <rPh sb="9" eb="11">
      <t>アテナ</t>
    </rPh>
    <rPh sb="11" eb="13">
      <t>メイキ</t>
    </rPh>
    <rPh sb="17" eb="18">
      <t>エン</t>
    </rPh>
    <rPh sb="18" eb="20">
      <t>キッテ</t>
    </rPh>
    <rPh sb="20" eb="22">
      <t>ハリツケ</t>
    </rPh>
    <phoneticPr fontId="3"/>
  </si>
  <si>
    <t>建設工事</t>
    <rPh sb="0" eb="4">
      <t>ケンセツコウジ</t>
    </rPh>
    <phoneticPr fontId="3"/>
  </si>
  <si>
    <t>記入枠が足りない場合は、付近の空いているところに記入してください。</t>
    <rPh sb="0" eb="2">
      <t>キニュウ</t>
    </rPh>
    <rPh sb="2" eb="3">
      <t>ワク</t>
    </rPh>
    <rPh sb="4" eb="5">
      <t>タ</t>
    </rPh>
    <rPh sb="8" eb="10">
      <t>バアイ</t>
    </rPh>
    <rPh sb="12" eb="14">
      <t>フキン</t>
    </rPh>
    <rPh sb="15" eb="16">
      <t>ア</t>
    </rPh>
    <rPh sb="24" eb="26">
      <t>キニュウ</t>
    </rPh>
    <phoneticPr fontId="3"/>
  </si>
  <si>
    <t>監理補佐</t>
    <rPh sb="0" eb="4">
      <t>カンリホサ</t>
    </rPh>
    <phoneticPr fontId="3"/>
  </si>
  <si>
    <t>通知書の技術職員数の「監理補佐」の合計欄の人数を記入してください。職員数に該当がない場合は、0を入力してください。</t>
    <rPh sb="0" eb="3">
      <t>ツウチショ</t>
    </rPh>
    <rPh sb="4" eb="6">
      <t>ギジュツ</t>
    </rPh>
    <rPh sb="6" eb="9">
      <t>ショクインスウ</t>
    </rPh>
    <rPh sb="11" eb="15">
      <t>カンリホサ</t>
    </rPh>
    <rPh sb="17" eb="19">
      <t>ゴウケイ</t>
    </rPh>
    <rPh sb="19" eb="20">
      <t>ラン</t>
    </rPh>
    <rPh sb="21" eb="23">
      <t>ニンズウ</t>
    </rPh>
    <rPh sb="24" eb="26">
      <t>キニュウ</t>
    </rPh>
    <rPh sb="33" eb="36">
      <t>ショクインスウ</t>
    </rPh>
    <rPh sb="37" eb="39">
      <t>ガイトウ</t>
    </rPh>
    <rPh sb="42" eb="44">
      <t>バアイ</t>
    </rPh>
    <rPh sb="48" eb="50">
      <t>ニュウリョク</t>
    </rPh>
    <phoneticPr fontId="3"/>
  </si>
  <si>
    <t>（監理補佐）</t>
    <rPh sb="1" eb="5">
      <t>カンリホサ</t>
    </rPh>
    <phoneticPr fontId="3"/>
  </si>
  <si>
    <t>（基幹）</t>
    <rPh sb="1" eb="3">
      <t>キカン</t>
    </rPh>
    <phoneticPr fontId="3"/>
  </si>
  <si>
    <t>上記には希望する工種（最大５工種）を順不同で入力してください。</t>
    <rPh sb="0" eb="2">
      <t>ジョウキ</t>
    </rPh>
    <rPh sb="4" eb="6">
      <t>キボウ</t>
    </rPh>
    <rPh sb="8" eb="10">
      <t>コウシュ</t>
    </rPh>
    <rPh sb="11" eb="13">
      <t>サイダイ</t>
    </rPh>
    <rPh sb="14" eb="16">
      <t>コウシュ</t>
    </rPh>
    <rPh sb="18" eb="21">
      <t>ジュンフドウ</t>
    </rPh>
    <rPh sb="22" eb="24">
      <t>ニュウリョク</t>
    </rPh>
    <phoneticPr fontId="3"/>
  </si>
  <si>
    <t>一級/監理補佐</t>
    <rPh sb="0" eb="1">
      <t>イチ</t>
    </rPh>
    <rPh sb="1" eb="2">
      <t>キュウ</t>
    </rPh>
    <rPh sb="3" eb="5">
      <t>カンリ</t>
    </rPh>
    <rPh sb="5" eb="7">
      <t>ホサ</t>
    </rPh>
    <phoneticPr fontId="3"/>
  </si>
  <si>
    <t>/基幹　合計人</t>
    <rPh sb="1" eb="3">
      <t>キカン</t>
    </rPh>
    <rPh sb="4" eb="6">
      <t>ゴウケイ</t>
    </rPh>
    <rPh sb="6" eb="7">
      <t>ニン</t>
    </rPh>
    <phoneticPr fontId="3"/>
  </si>
  <si>
    <t>メールアドレス　keiyaku@ton21.ne.jp</t>
    <phoneticPr fontId="3"/>
  </si>
  <si>
    <t>または、</t>
    <phoneticPr fontId="3"/>
  </si>
  <si>
    <t>とび・土工・コンクリート工事完成工事高内訳調書兼希望工種調書</t>
    <rPh sb="3" eb="5">
      <t>ドコウ</t>
    </rPh>
    <rPh sb="12" eb="14">
      <t>コウジ</t>
    </rPh>
    <rPh sb="14" eb="16">
      <t>カンセイ</t>
    </rPh>
    <rPh sb="16" eb="18">
      <t>コウジ</t>
    </rPh>
    <rPh sb="18" eb="19">
      <t>ダカ</t>
    </rPh>
    <rPh sb="19" eb="21">
      <t>ウチワケ</t>
    </rPh>
    <rPh sb="21" eb="23">
      <t>チョウショ</t>
    </rPh>
    <rPh sb="23" eb="24">
      <t>ケン</t>
    </rPh>
    <rPh sb="24" eb="26">
      <t>キボウ</t>
    </rPh>
    <rPh sb="26" eb="28">
      <t>コウシュ</t>
    </rPh>
    <rPh sb="28" eb="30">
      <t>チョウショ</t>
    </rPh>
    <phoneticPr fontId="3"/>
  </si>
  <si>
    <t>専任</t>
    <rPh sb="0" eb="2">
      <t>センニン</t>
    </rPh>
    <phoneticPr fontId="3"/>
  </si>
  <si>
    <t>備考</t>
    <rPh sb="0" eb="2">
      <t>ビコウ</t>
    </rPh>
    <phoneticPr fontId="3"/>
  </si>
  <si>
    <t>・この申告書は、ファイルに綴じずに提出してください。</t>
    <rPh sb="3" eb="6">
      <t>シンコクショ</t>
    </rPh>
    <rPh sb="13" eb="14">
      <t>ト</t>
    </rPh>
    <rPh sb="17" eb="19">
      <t>テイシュツ</t>
    </rPh>
    <phoneticPr fontId="3"/>
  </si>
  <si>
    <t>資本的関係又は人的関係に関する申請書</t>
    <rPh sb="0" eb="3">
      <t>シホンテキ</t>
    </rPh>
    <rPh sb="3" eb="5">
      <t>カンケイ</t>
    </rPh>
    <rPh sb="5" eb="6">
      <t>マタ</t>
    </rPh>
    <rPh sb="7" eb="9">
      <t>ジンテキ</t>
    </rPh>
    <rPh sb="9" eb="11">
      <t>カンケイ</t>
    </rPh>
    <rPh sb="12" eb="13">
      <t>カン</t>
    </rPh>
    <rPh sb="15" eb="18">
      <t>シンセイショ</t>
    </rPh>
    <phoneticPr fontId="3"/>
  </si>
  <si>
    <t>・ファイルに綴じずに提出してください。</t>
    <rPh sb="6" eb="7">
      <t>ト</t>
    </rPh>
    <rPh sb="10" eb="12">
      <t>テイシュツ</t>
    </rPh>
    <phoneticPr fontId="3"/>
  </si>
  <si>
    <t>　敦賀市建設工事競争入札参加資格審査申請要領（以下「要領」という。）に記載された資本的関係又は人的関係のある者について、別紙記入上の注意事項に留意の上、次のとおり申告します。</t>
    <rPh sb="1" eb="4">
      <t>ツルガシ</t>
    </rPh>
    <rPh sb="4" eb="6">
      <t>ケンセツ</t>
    </rPh>
    <rPh sb="6" eb="8">
      <t>コウジ</t>
    </rPh>
    <rPh sb="8" eb="10">
      <t>キョウソウ</t>
    </rPh>
    <rPh sb="10" eb="12">
      <t>ニュウサツ</t>
    </rPh>
    <rPh sb="12" eb="14">
      <t>サンカ</t>
    </rPh>
    <rPh sb="14" eb="16">
      <t>シカク</t>
    </rPh>
    <rPh sb="16" eb="18">
      <t>シンサ</t>
    </rPh>
    <rPh sb="18" eb="20">
      <t>シンセイ</t>
    </rPh>
    <rPh sb="20" eb="22">
      <t>ヨウリョウ</t>
    </rPh>
    <rPh sb="23" eb="25">
      <t>イカ</t>
    </rPh>
    <rPh sb="26" eb="28">
      <t>ヨウリョウ</t>
    </rPh>
    <rPh sb="35" eb="37">
      <t>キサイ</t>
    </rPh>
    <rPh sb="40" eb="43">
      <t>シホンテキ</t>
    </rPh>
    <rPh sb="43" eb="45">
      <t>カンケイ</t>
    </rPh>
    <rPh sb="45" eb="46">
      <t>マタ</t>
    </rPh>
    <rPh sb="47" eb="49">
      <t>ジンテキ</t>
    </rPh>
    <rPh sb="49" eb="51">
      <t>カンケイ</t>
    </rPh>
    <rPh sb="54" eb="55">
      <t>モノ</t>
    </rPh>
    <rPh sb="60" eb="62">
      <t>ベッシ</t>
    </rPh>
    <rPh sb="62" eb="64">
      <t>キニュウ</t>
    </rPh>
    <rPh sb="64" eb="65">
      <t>ジョウ</t>
    </rPh>
    <rPh sb="66" eb="68">
      <t>チュウイ</t>
    </rPh>
    <rPh sb="68" eb="70">
      <t>ジコウ</t>
    </rPh>
    <rPh sb="71" eb="73">
      <t>リュウイ</t>
    </rPh>
    <rPh sb="74" eb="75">
      <t>ウエ</t>
    </rPh>
    <rPh sb="76" eb="77">
      <t>ツギ</t>
    </rPh>
    <rPh sb="81" eb="83">
      <t>シンコク</t>
    </rPh>
    <phoneticPr fontId="3"/>
  </si>
  <si>
    <t>１　要領における各提出書類の注意事項　㋐に記載された資本的関係のある他の入札参加資格者</t>
    <rPh sb="2" eb="4">
      <t>ヨウリョウ</t>
    </rPh>
    <rPh sb="8" eb="9">
      <t>カク</t>
    </rPh>
    <rPh sb="9" eb="11">
      <t>テイシュツ</t>
    </rPh>
    <rPh sb="11" eb="13">
      <t>ショルイ</t>
    </rPh>
    <rPh sb="14" eb="16">
      <t>チュウイ</t>
    </rPh>
    <rPh sb="16" eb="18">
      <t>ジコウ</t>
    </rPh>
    <rPh sb="21" eb="23">
      <t>キサイ</t>
    </rPh>
    <rPh sb="26" eb="29">
      <t>シホンテキ</t>
    </rPh>
    <rPh sb="29" eb="31">
      <t>カンケイ</t>
    </rPh>
    <rPh sb="34" eb="35">
      <t>ホカ</t>
    </rPh>
    <rPh sb="36" eb="38">
      <t>ニュウサツ</t>
    </rPh>
    <rPh sb="38" eb="40">
      <t>サンカ</t>
    </rPh>
    <rPh sb="40" eb="43">
      <t>シカクシャ</t>
    </rPh>
    <phoneticPr fontId="3"/>
  </si>
  <si>
    <t>２　要領における各提出書類の注意事項　㋑に記載された資本的関係のある他の入札参加資格者</t>
    <rPh sb="2" eb="4">
      <t>ヨウリョウ</t>
    </rPh>
    <rPh sb="8" eb="9">
      <t>カク</t>
    </rPh>
    <rPh sb="9" eb="11">
      <t>テイシュツ</t>
    </rPh>
    <rPh sb="11" eb="13">
      <t>ショルイ</t>
    </rPh>
    <rPh sb="14" eb="16">
      <t>チュウイ</t>
    </rPh>
    <rPh sb="16" eb="18">
      <t>ジコウ</t>
    </rPh>
    <rPh sb="21" eb="23">
      <t>キサイ</t>
    </rPh>
    <rPh sb="26" eb="29">
      <t>シホンテキ</t>
    </rPh>
    <rPh sb="29" eb="31">
      <t>カンケイ</t>
    </rPh>
    <rPh sb="34" eb="35">
      <t>タ</t>
    </rPh>
    <rPh sb="36" eb="38">
      <t>ニュウサツ</t>
    </rPh>
    <rPh sb="38" eb="40">
      <t>サンカ</t>
    </rPh>
    <rPh sb="40" eb="43">
      <t>シカクシャ</t>
    </rPh>
    <phoneticPr fontId="3"/>
  </si>
  <si>
    <t>①　親会社等を同じくする子会社等同士の関係にある他の入札参加資格者は、次のとおりです。</t>
    <rPh sb="2" eb="5">
      <t>オヤガイシャ</t>
    </rPh>
    <rPh sb="5" eb="6">
      <t>トウ</t>
    </rPh>
    <rPh sb="7" eb="8">
      <t>オナ</t>
    </rPh>
    <rPh sb="12" eb="15">
      <t>コガイシャ</t>
    </rPh>
    <rPh sb="15" eb="16">
      <t>トウ</t>
    </rPh>
    <rPh sb="16" eb="18">
      <t>ドウシ</t>
    </rPh>
    <rPh sb="19" eb="21">
      <t>カンケイ</t>
    </rPh>
    <rPh sb="24" eb="25">
      <t>タ</t>
    </rPh>
    <rPh sb="26" eb="28">
      <t>ニュウサツ</t>
    </rPh>
    <rPh sb="28" eb="30">
      <t>サンカ</t>
    </rPh>
    <rPh sb="30" eb="33">
      <t>シカクシャ</t>
    </rPh>
    <rPh sb="35" eb="36">
      <t>ツギ</t>
    </rPh>
    <phoneticPr fontId="3"/>
  </si>
  <si>
    <t>決算書又は財務諸表</t>
    <rPh sb="0" eb="3">
      <t>ケッサンショ</t>
    </rPh>
    <rPh sb="3" eb="4">
      <t>マタ</t>
    </rPh>
    <rPh sb="5" eb="9">
      <t>ザイムショヒョウ</t>
    </rPh>
    <phoneticPr fontId="3"/>
  </si>
  <si>
    <r>
      <t xml:space="preserve">納税証明書（地方税）
</t>
    </r>
    <r>
      <rPr>
        <sz val="8"/>
        <color rgb="FFFF0000"/>
        <rFont val="ＭＳ Ｐ明朝"/>
        <family val="1"/>
        <charset val="128"/>
      </rPr>
      <t>（敦賀市税の場合）同意書でも可</t>
    </r>
    <rPh sb="0" eb="2">
      <t>ノウゼイ</t>
    </rPh>
    <rPh sb="2" eb="5">
      <t>ショウメイショ</t>
    </rPh>
    <rPh sb="6" eb="9">
      <t>チホウゼイ</t>
    </rPh>
    <rPh sb="12" eb="16">
      <t>ツルガシゼイ</t>
    </rPh>
    <rPh sb="17" eb="19">
      <t>バアイ</t>
    </rPh>
    <rPh sb="20" eb="23">
      <t>ドウイショ</t>
    </rPh>
    <rPh sb="25" eb="26">
      <t>カ</t>
    </rPh>
    <phoneticPr fontId="3"/>
  </si>
  <si>
    <t>建設業許可年月日は、令和8年4月1日時点で有効なもの（令和3年4月2日以降の許可）を記入してください。今後、更新予定の場合は、現許可年月日を記入し、更新後に許可書の写しを提出すること</t>
    <rPh sb="0" eb="3">
      <t>ケンセツギョウ</t>
    </rPh>
    <rPh sb="3" eb="5">
      <t>キョカ</t>
    </rPh>
    <rPh sb="5" eb="8">
      <t>ネンガッピ</t>
    </rPh>
    <rPh sb="10" eb="11">
      <t>レイ</t>
    </rPh>
    <rPh sb="11" eb="12">
      <t>ワ</t>
    </rPh>
    <rPh sb="13" eb="14">
      <t>ネン</t>
    </rPh>
    <rPh sb="15" eb="16">
      <t>ガツ</t>
    </rPh>
    <rPh sb="17" eb="18">
      <t>ニチ</t>
    </rPh>
    <rPh sb="18" eb="20">
      <t>ジテン</t>
    </rPh>
    <rPh sb="21" eb="23">
      <t>ユウコウ</t>
    </rPh>
    <rPh sb="27" eb="29">
      <t>レイワ</t>
    </rPh>
    <rPh sb="30" eb="31">
      <t>ネン</t>
    </rPh>
    <rPh sb="32" eb="33">
      <t>ガツ</t>
    </rPh>
    <rPh sb="34" eb="35">
      <t>ニチ</t>
    </rPh>
    <rPh sb="35" eb="37">
      <t>イコウ</t>
    </rPh>
    <rPh sb="38" eb="40">
      <t>キョカ</t>
    </rPh>
    <rPh sb="42" eb="44">
      <t>キニュウ</t>
    </rPh>
    <rPh sb="51" eb="53">
      <t>コンゴ</t>
    </rPh>
    <rPh sb="54" eb="58">
      <t>コウシンヨテイ</t>
    </rPh>
    <rPh sb="59" eb="61">
      <t>バアイ</t>
    </rPh>
    <rPh sb="63" eb="64">
      <t>ゲン</t>
    </rPh>
    <rPh sb="64" eb="66">
      <t>キョカ</t>
    </rPh>
    <rPh sb="66" eb="69">
      <t>ネンガッピ</t>
    </rPh>
    <rPh sb="70" eb="72">
      <t>キニュウ</t>
    </rPh>
    <rPh sb="74" eb="77">
      <t>コウシンゴ</t>
    </rPh>
    <rPh sb="78" eb="80">
      <t>キョカ</t>
    </rPh>
    <rPh sb="80" eb="81">
      <t>ショ</t>
    </rPh>
    <rPh sb="82" eb="83">
      <t>ウツ</t>
    </rPh>
    <rPh sb="85" eb="87">
      <t>テイシュツ</t>
    </rPh>
    <phoneticPr fontId="3"/>
  </si>
  <si>
    <t>令和8年度</t>
    <rPh sb="0" eb="1">
      <t>レイ</t>
    </rPh>
    <rPh sb="1" eb="2">
      <t>ワ</t>
    </rPh>
    <rPh sb="3" eb="5">
      <t>ネンド</t>
    </rPh>
    <phoneticPr fontId="3"/>
  </si>
  <si>
    <t>※　表紙及び背表紙に「令和8年度　建設工事入札参加資格審査申請書　（商号又は名称）」が書かれていますか。</t>
    <rPh sb="2" eb="4">
      <t>ヒョウシ</t>
    </rPh>
    <rPh sb="4" eb="5">
      <t>オヨ</t>
    </rPh>
    <rPh sb="6" eb="9">
      <t>セビョウシ</t>
    </rPh>
    <rPh sb="11" eb="12">
      <t>レイ</t>
    </rPh>
    <rPh sb="12" eb="13">
      <t>ワ</t>
    </rPh>
    <rPh sb="14" eb="16">
      <t>ネンド</t>
    </rPh>
    <rPh sb="17" eb="19">
      <t>ケンセツ</t>
    </rPh>
    <rPh sb="19" eb="21">
      <t>コウジ</t>
    </rPh>
    <rPh sb="21" eb="23">
      <t>ニュウサツ</t>
    </rPh>
    <rPh sb="23" eb="25">
      <t>サンカ</t>
    </rPh>
    <rPh sb="25" eb="27">
      <t>シカク</t>
    </rPh>
    <rPh sb="27" eb="29">
      <t>シンサ</t>
    </rPh>
    <rPh sb="29" eb="32">
      <t>シンセイショ</t>
    </rPh>
    <rPh sb="34" eb="36">
      <t>ショウゴウ</t>
    </rPh>
    <rPh sb="36" eb="37">
      <t>マタ</t>
    </rPh>
    <rPh sb="38" eb="40">
      <t>メイショウ</t>
    </rPh>
    <rPh sb="43" eb="44">
      <t>カ</t>
    </rPh>
    <phoneticPr fontId="3"/>
  </si>
  <si>
    <t>・令和7年10月1日以降に発行された最新の謄本又は証明書ですか。
・法人の場合は登記簿謄本、個人の場合は身分証明書が添付されていますか。</t>
    <rPh sb="1" eb="2">
      <t>レイ</t>
    </rPh>
    <rPh sb="2" eb="3">
      <t>ワ</t>
    </rPh>
    <rPh sb="4" eb="5">
      <t>ネン</t>
    </rPh>
    <rPh sb="7" eb="8">
      <t>ガツ</t>
    </rPh>
    <rPh sb="9" eb="10">
      <t>ニチ</t>
    </rPh>
    <rPh sb="10" eb="12">
      <t>イコウ</t>
    </rPh>
    <rPh sb="13" eb="15">
      <t>ハッコウ</t>
    </rPh>
    <rPh sb="18" eb="20">
      <t>サイシン</t>
    </rPh>
    <rPh sb="21" eb="23">
      <t>トウホン</t>
    </rPh>
    <rPh sb="23" eb="24">
      <t>マタ</t>
    </rPh>
    <rPh sb="25" eb="28">
      <t>ショウメイショ</t>
    </rPh>
    <phoneticPr fontId="3"/>
  </si>
  <si>
    <t>・令和7年10月１日以降に発行されたものですか。（写し可）</t>
    <rPh sb="1" eb="3">
      <t>レイワ</t>
    </rPh>
    <rPh sb="4" eb="5">
      <t>ネン</t>
    </rPh>
    <rPh sb="7" eb="8">
      <t>ガツ</t>
    </rPh>
    <rPh sb="9" eb="10">
      <t>ニチ</t>
    </rPh>
    <rPh sb="10" eb="12">
      <t>イコウ</t>
    </rPh>
    <rPh sb="13" eb="15">
      <t>ハッコウ</t>
    </rPh>
    <rPh sb="25" eb="26">
      <t>ウツ</t>
    </rPh>
    <rPh sb="27" eb="28">
      <t>カ</t>
    </rPh>
    <phoneticPr fontId="3"/>
  </si>
  <si>
    <t>・令和8年1月5日以降に発行されたものですか。（敦賀市税）
・令和7年10月1日以降に発行されたものですか。（敦賀市税以外）
・市内又は準市内業者で代表者又は委任先代表者が敦賀市内在住の場合は、代表者個人の証明書がありますか。</t>
    <rPh sb="1" eb="2">
      <t>レイ</t>
    </rPh>
    <rPh sb="2" eb="3">
      <t>ワ</t>
    </rPh>
    <rPh sb="4" eb="5">
      <t>ネン</t>
    </rPh>
    <rPh sb="6" eb="7">
      <t>ガツ</t>
    </rPh>
    <rPh sb="8" eb="9">
      <t>ニチ</t>
    </rPh>
    <rPh sb="9" eb="11">
      <t>イコウ</t>
    </rPh>
    <rPh sb="12" eb="14">
      <t>ハッコウ</t>
    </rPh>
    <rPh sb="24" eb="26">
      <t>ツルガ</t>
    </rPh>
    <rPh sb="26" eb="27">
      <t>シ</t>
    </rPh>
    <rPh sb="27" eb="28">
      <t>ゼイ</t>
    </rPh>
    <rPh sb="31" eb="32">
      <t>レイ</t>
    </rPh>
    <rPh sb="32" eb="33">
      <t>ワ</t>
    </rPh>
    <rPh sb="37" eb="38">
      <t>ガツ</t>
    </rPh>
    <rPh sb="39" eb="40">
      <t>ニチ</t>
    </rPh>
    <rPh sb="40" eb="42">
      <t>イコウ</t>
    </rPh>
    <rPh sb="43" eb="45">
      <t>ハッコウ</t>
    </rPh>
    <rPh sb="55" eb="58">
      <t>ツルガシ</t>
    </rPh>
    <rPh sb="58" eb="59">
      <t>ゼイ</t>
    </rPh>
    <rPh sb="59" eb="61">
      <t>イガイ</t>
    </rPh>
    <rPh sb="64" eb="66">
      <t>シナイ</t>
    </rPh>
    <rPh sb="66" eb="67">
      <t>マタ</t>
    </rPh>
    <rPh sb="68" eb="69">
      <t>ジュン</t>
    </rPh>
    <rPh sb="69" eb="71">
      <t>シナイ</t>
    </rPh>
    <rPh sb="71" eb="73">
      <t>ギョウシャ</t>
    </rPh>
    <rPh sb="74" eb="77">
      <t>ダイヒョウシャ</t>
    </rPh>
    <rPh sb="77" eb="78">
      <t>マタ</t>
    </rPh>
    <rPh sb="79" eb="81">
      <t>イニン</t>
    </rPh>
    <rPh sb="81" eb="82">
      <t>サキ</t>
    </rPh>
    <rPh sb="82" eb="85">
      <t>ダイヒョウシャ</t>
    </rPh>
    <rPh sb="86" eb="88">
      <t>ツルガ</t>
    </rPh>
    <rPh sb="88" eb="90">
      <t>シナイ</t>
    </rPh>
    <rPh sb="90" eb="92">
      <t>ザイジュウ</t>
    </rPh>
    <rPh sb="93" eb="95">
      <t>バアイ</t>
    </rPh>
    <rPh sb="97" eb="100">
      <t>ダイヒョウシャ</t>
    </rPh>
    <rPh sb="100" eb="102">
      <t>コジン</t>
    </rPh>
    <rPh sb="103" eb="106">
      <t>ショウメイショ</t>
    </rPh>
    <phoneticPr fontId="3"/>
  </si>
  <si>
    <t>・令和7年10月1日以降に発行された証明書を提出されていますか。</t>
    <rPh sb="1" eb="2">
      <t>レイ</t>
    </rPh>
    <rPh sb="2" eb="3">
      <t>ワ</t>
    </rPh>
    <phoneticPr fontId="3"/>
  </si>
  <si>
    <t>　私は、下記の者を代理人と定め、令和８年４月１日から令和９年３月３１日までの期間、入札、見積、契約の締結及び代金の請求、受領並びに復代理人の選任その他契約の履行に関する権限を委任します。</t>
    <rPh sb="16" eb="17">
      <t>レイ</t>
    </rPh>
    <rPh sb="17" eb="18">
      <t>ワ</t>
    </rPh>
    <rPh sb="26" eb="27">
      <t>レイ</t>
    </rPh>
    <rPh sb="27" eb="28">
      <t>ワ</t>
    </rPh>
    <rPh sb="38" eb="40">
      <t>キカン</t>
    </rPh>
    <rPh sb="41" eb="43">
      <t>ニュウサツ</t>
    </rPh>
    <rPh sb="44" eb="46">
      <t>ミツモリ</t>
    </rPh>
    <rPh sb="47" eb="49">
      <t>ケイヤク</t>
    </rPh>
    <rPh sb="50" eb="52">
      <t>テイケツ</t>
    </rPh>
    <rPh sb="52" eb="53">
      <t>オヨ</t>
    </rPh>
    <rPh sb="54" eb="56">
      <t>ダイキン</t>
    </rPh>
    <rPh sb="57" eb="59">
      <t>セイキュウ</t>
    </rPh>
    <rPh sb="60" eb="62">
      <t>ジュリョウ</t>
    </rPh>
    <rPh sb="62" eb="63">
      <t>ナラ</t>
    </rPh>
    <rPh sb="65" eb="69">
      <t>フクダイリニン</t>
    </rPh>
    <rPh sb="70" eb="72">
      <t>センニン</t>
    </rPh>
    <rPh sb="74" eb="75">
      <t>タ</t>
    </rPh>
    <rPh sb="75" eb="77">
      <t>ケイヤク</t>
    </rPh>
    <rPh sb="78" eb="80">
      <t>リコウ</t>
    </rPh>
    <rPh sb="81" eb="82">
      <t>カン</t>
    </rPh>
    <phoneticPr fontId="3"/>
  </si>
  <si>
    <t>＜【敦賀市税のみ】敦賀市税納付状況調査同意書＞</t>
    <rPh sb="2" eb="5">
      <t>ツルガシ</t>
    </rPh>
    <rPh sb="5" eb="6">
      <t>ゼイ</t>
    </rPh>
    <rPh sb="9" eb="12">
      <t>ツルガシ</t>
    </rPh>
    <rPh sb="12" eb="13">
      <t>ゼイ</t>
    </rPh>
    <rPh sb="13" eb="15">
      <t>ノウフ</t>
    </rPh>
    <rPh sb="15" eb="17">
      <t>ジョウキョウ</t>
    </rPh>
    <rPh sb="17" eb="19">
      <t>チョウサ</t>
    </rPh>
    <rPh sb="19" eb="22">
      <t>ドウイショ</t>
    </rPh>
    <phoneticPr fontId="3"/>
  </si>
  <si>
    <t>様式第９号</t>
    <rPh sb="0" eb="2">
      <t>ヨウシキ</t>
    </rPh>
    <rPh sb="2" eb="3">
      <t>ダイ</t>
    </rPh>
    <rPh sb="4" eb="5">
      <t>ゴウ</t>
    </rPh>
    <phoneticPr fontId="9"/>
  </si>
  <si>
    <t>年　　月　　日</t>
  </si>
  <si>
    <t>敦賀市長　あて</t>
  </si>
  <si>
    <t>敦賀市税納付状況調査同意書（法人用）</t>
    <rPh sb="14" eb="17">
      <t>ホウジンヨウ</t>
    </rPh>
    <phoneticPr fontId="9"/>
  </si>
  <si>
    <t>調査することに同意します。</t>
    <phoneticPr fontId="9"/>
  </si>
  <si>
    <t>所在地</t>
    <rPh sb="0" eb="3">
      <t>ショザイチ</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</si>
  <si>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</si>
  <si>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</si>
  <si>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（押印不要）</t>
    <rPh sb="1" eb="5">
      <t>オウインフヨウ</t>
    </rPh>
    <phoneticPr fontId="9"/>
  </si>
  <si>
    <t>委任先名称</t>
    <rPh sb="0" eb="2">
      <t>イニン</t>
    </rPh>
    <rPh sb="2" eb="3">
      <t>サキ</t>
    </rPh>
    <rPh sb="3" eb="5">
      <t>メイショウ</t>
    </rPh>
    <phoneticPr fontId="9"/>
  </si>
  <si>
    <t>担当者氏名</t>
    <rPh sb="0" eb="3">
      <t>タントウシャ</t>
    </rPh>
    <rPh sb="3" eb="5">
      <t>シメイ</t>
    </rPh>
    <phoneticPr fontId="9"/>
  </si>
  <si>
    <t>電話番号</t>
    <rPh sb="0" eb="4">
      <t>デンワバンゴウ</t>
    </rPh>
    <phoneticPr fontId="9"/>
  </si>
  <si>
    <t>様式第１０号</t>
    <rPh sb="0" eb="2">
      <t>ヨウシキ</t>
    </rPh>
    <rPh sb="2" eb="3">
      <t>ダイ</t>
    </rPh>
    <rPh sb="5" eb="6">
      <t>ゴウ</t>
    </rPh>
    <phoneticPr fontId="9"/>
  </si>
  <si>
    <t>敦賀市税納付状況調査同意書（代表者用）</t>
    <rPh sb="14" eb="18">
      <t>ダイヒョウシャヨウ</t>
    </rPh>
    <phoneticPr fontId="9"/>
  </si>
  <si>
    <t>である私個人の市税納付状況について調査することに同意します。</t>
    <rPh sb="3" eb="6">
      <t>ワタシコジン</t>
    </rPh>
    <rPh sb="7" eb="9">
      <t>シゼイ</t>
    </rPh>
    <rPh sb="9" eb="13">
      <t>ノウフジョウキョウ</t>
    </rPh>
    <phoneticPr fontId="9"/>
  </si>
  <si>
    <t>□申請者代表者</t>
    <rPh sb="1" eb="4">
      <t>シンセイシャ</t>
    </rPh>
    <rPh sb="4" eb="7">
      <t>ダイヒョウシャ</t>
    </rPh>
    <phoneticPr fontId="9"/>
  </si>
  <si>
    <t>□委任先代表者</t>
    <rPh sb="1" eb="7">
      <t>イニンサキダイヒョウシャ</t>
    </rPh>
    <phoneticPr fontId="9"/>
  </si>
  <si>
    <t>住所</t>
    <rPh sb="0" eb="2">
      <t>ジュウショ</t>
    </rPh>
    <phoneticPr fontId="9"/>
  </si>
  <si>
    <t>福井県敦賀市</t>
    <rPh sb="0" eb="6">
      <t>フクイケンツルガシ</t>
    </rPh>
    <phoneticPr fontId="9"/>
  </si>
  <si>
    <t>氏名</t>
    <rPh sb="0" eb="2">
      <t>シメイ</t>
    </rPh>
    <phoneticPr fontId="9"/>
  </si>
  <si>
    <t>（氏名は自署又は記名＋私印押印）</t>
    <rPh sb="1" eb="3">
      <t>シメイ</t>
    </rPh>
    <rPh sb="4" eb="6">
      <t>ジショ</t>
    </rPh>
    <rPh sb="6" eb="7">
      <t>マタ</t>
    </rPh>
    <rPh sb="8" eb="10">
      <t>キメイ</t>
    </rPh>
    <rPh sb="11" eb="15">
      <t>シインオウイン</t>
    </rPh>
    <phoneticPr fontId="9"/>
  </si>
  <si>
    <t>様式第８号　　　　　　　　　　　　資本的関係又は人的関係に関する申告書</t>
    <rPh sb="0" eb="2">
      <t>ヨウシキ</t>
    </rPh>
    <rPh sb="2" eb="3">
      <t>ダイ</t>
    </rPh>
    <rPh sb="4" eb="5">
      <t>ゴウ</t>
    </rPh>
    <rPh sb="17" eb="20">
      <t>シホンテキ</t>
    </rPh>
    <rPh sb="20" eb="22">
      <t>カンケイ</t>
    </rPh>
    <rPh sb="22" eb="23">
      <t>マタ</t>
    </rPh>
    <rPh sb="24" eb="26">
      <t>ジンテキ</t>
    </rPh>
    <rPh sb="26" eb="28">
      <t>カンケイ</t>
    </rPh>
    <rPh sb="29" eb="30">
      <t>カン</t>
    </rPh>
    <rPh sb="32" eb="35">
      <t>シンコクショ</t>
    </rPh>
    <phoneticPr fontId="3"/>
  </si>
  <si>
    <t>　敦賀市競争入札参加資格審査申請に当たり、当社の敦賀市税納付状況について</t>
    <phoneticPr fontId="9"/>
  </si>
  <si>
    <t>　敦賀市競争入札参加資格審査申請に当たり、申請者代表者(又は委任先代表者)</t>
    <rPh sb="21" eb="24">
      <t>シンセイシャ</t>
    </rPh>
    <rPh sb="24" eb="27">
      <t>ダイヒョウシャ</t>
    </rPh>
    <rPh sb="28" eb="29">
      <t>マタ</t>
    </rPh>
    <rPh sb="30" eb="36">
      <t>イニンサキダイヒョウシャ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</si>
</sst>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0.0;[Red]\-#,##0.0"/>
  </numFmts>
  <fonts count="58"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1"/>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6"/>
      <name val="ＭＳ Ｐゴシック"/>
      <family val="3"/>
      <charset val="128"/>
    </font>
    <font>
      <b/>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8"/>
      <color theme="1"/>
      <name val="ＭＳ Ｐ明朝"/>
      <family val="1"/>
      <charset val="128"/>
    </font>
    <font>
      <sz val="14"/>
      <color theme="1"/>
      <name val="ＭＳ Ｐ明朝"/>
      <family val="1"/>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sz val="11"/>
      <name val="ＭＳ Ｐ明朝"/>
      <family val="1"/>
      <charset val="128"/>
    </font>
    <font>
      <sz val="16"/>
      <name val="ＭＳ Ｐ明朝"/>
      <family val="1"/>
      <charset val="128"/>
    </font>
    <font>
      <sz val="16"/>
      <color theme="1"/>
      <name val="ＭＳ Ｐ明朝"/>
      <family val="1"/>
      <charset val="128"/>
    </font>
    <font>
      <sz val="12"/>
      <name val="ＭＳ Ｐ明朝"/>
      <family val="1"/>
      <charset val="128"/>
    </font>
    <font>
      <sz val="12"/>
      <color theme="1"/>
      <name val="ＭＳ Ｐ明朝"/>
      <family val="1"/>
      <charset val="128"/>
    </font>
    <font>
      <sz val="11"/>
      <color rgb="FFFF0000"/>
      <name val="ＭＳ Ｐ明朝"/>
      <family val="1"/>
      <charset val="128"/>
    </font>
    <font>
      <sz val="9"/>
      <color theme="1"/>
      <name val="ＭＳ Ｐ明朝"/>
      <family val="1"/>
      <charset val="128"/>
    </font>
    <font>
      <sz val="20"/>
      <color theme="1"/>
      <name val="ＭＳ Ｐ明朝"/>
      <family val="1"/>
      <charset val="128"/>
    </font>
    <font>
      <vertAlign val="subscript"/>
      <sz val="14"/>
      <color theme="1"/>
      <name val="ＭＳ Ｐ明朝"/>
      <family val="1"/>
      <charset val="128"/>
    </font>
    <font>
      <sz val="8"/>
      <name val="ＭＳ Ｐ明朝"/>
      <family val="1"/>
      <charset val="128"/>
    </font>
    <font>
      <sz val="9"/>
      <name val="ＭＳ Ｐ明朝"/>
      <family val="1"/>
      <charset val="128"/>
    </font>
    <font>
      <sz val="9"/>
      <color rgb="FFFF0000"/>
      <name val="ＭＳ Ｐ明朝"/>
      <family val="1"/>
      <charset val="128"/>
    </font>
    <font>
      <b/>
      <sz val="8"/>
      <name val="ＭＳ Ｐ明朝"/>
      <family val="1"/>
      <charset val="128"/>
    </font>
    <font>
      <vertAlign val="subscript"/>
      <sz val="11"/>
      <color theme="1"/>
      <name val="ＭＳ Ｐ明朝"/>
      <family val="1"/>
      <charset val="128"/>
    </font>
    <font>
      <sz val="18"/>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9"/>
      <color rgb="FFFF0000"/>
      <name val="ＭＳ Ｐゴシック"/>
      <family val="3"/>
      <charset val="128"/>
      <scheme val="minor"/>
    </font>
    <font>
      <b/>
      <sz val="11"/>
      <color rgb="FFFF0000"/>
      <name val="ＭＳ Ｐ明朝"/>
      <family val="1"/>
      <charset val="128"/>
    </font>
    <font>
      <sz val="11"/>
      <color theme="0"/>
      <name val="ＭＳ Ｐ明朝"/>
      <family val="1"/>
      <charset val="128"/>
    </font>
    <font>
      <sz val="9"/>
      <color theme="0"/>
      <name val="ＭＳ Ｐ明朝"/>
      <family val="1"/>
      <charset val="128"/>
    </font>
    <font>
      <b/>
      <sz val="9"/>
      <color rgb="FFFF0000"/>
      <name val="ＭＳ Ｐ明朝"/>
      <family val="1"/>
      <charset val="128"/>
    </font>
    <font>
      <b/>
      <sz val="11"/>
      <name val="ＭＳ Ｐ明朝"/>
      <family val="1"/>
      <charset val="128"/>
    </font>
    <font>
      <b/>
      <sz val="11"/>
      <color theme="1"/>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Ｐ明朝"/>
      <family val="1"/>
      <charset val="128"/>
    </font>
    <font>
      <sz val="10"/>
      <color rgb="FFFF0000"/>
      <name val="ＭＳ Ｐ明朝"/>
      <family val="1"/>
      <charset val="128"/>
    </font>
    <font>
      <b/>
      <sz val="8"/>
      <color rgb="FFFF0000"/>
      <name val="ＭＳ Ｐ明朝"/>
      <family val="1"/>
      <charset val="128"/>
    </font>
    <font>
      <sz val="11"/>
      <name val="ＭＳ Ｐゴシック"/>
      <family val="3"/>
      <charset val="128"/>
    </font>
    <font>
      <sz val="12"/>
      <color rgb="FF000000"/>
      <name val="ＭＳ 明朝"/>
      <family val="1"/>
      <charset val="128"/>
    </font>
    <font>
      <sz val="12"/>
      <name val="ＭＳ 明朝"/>
      <family val="1"/>
      <charset val="128"/>
    </font>
    <font>
      <sz val="14"/>
      <color rgb="FF000000"/>
      <name val="ＭＳ 明朝"/>
      <family val="1"/>
      <charset val="128"/>
    </font>
    <font>
      <sz val="14"/>
      <name val="ＭＳ 明朝"/>
      <family val="1"/>
      <charset val="128"/>
    </font>
    <font>
      <sz val="1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dashed">
        <color indexed="64"/>
      </left>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ashed">
        <color auto="1"/>
      </top>
      <bottom/>
      <diagonal/>
    </border>
    <border>
      <left/>
      <right/>
      <top/>
      <bottom style="dashed">
        <color auto="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4" fillId="0" borderId="0" applyNumberFormat="0" applyFill="0" applyBorder="0" applyAlignment="0" applyProtection="0">
      <alignment vertical="center"/>
    </xf>
    <xf numFmtId="0" fontId="52" fillId="0" borderId="0"/>
  </cellStyleXfs>
  <cellXfs count="606">
    <xf numFmtId="0" fontId="0" fillId="0" borderId="0" xfId="0">
      <alignment vertical="center"/>
    </xf>
    <xf numFmtId="0" fontId="0" fillId="0" borderId="0" xfId="0" applyAlignment="1">
      <alignment vertical="center"/>
    </xf>
    <xf numFmtId="0" fontId="0" fillId="0" borderId="1" xfId="0" applyBorder="1" applyAlignment="1">
      <alignment horizontal="center" vertical="center"/>
    </xf>
    <xf numFmtId="0" fontId="0" fillId="0" borderId="14" xfId="0" applyBorder="1" applyAlignment="1">
      <alignment horizontal="center" vertical="center"/>
    </xf>
    <xf numFmtId="0" fontId="4" fillId="0" borderId="0" xfId="0" applyFont="1">
      <alignment vertical="center"/>
    </xf>
    <xf numFmtId="0" fontId="4" fillId="0" borderId="43" xfId="0" applyFont="1" applyBorder="1" applyAlignment="1">
      <alignment vertical="center" wrapText="1"/>
    </xf>
    <xf numFmtId="49" fontId="4" fillId="0" borderId="43" xfId="0" applyNumberFormat="1" applyFont="1" applyBorder="1" applyAlignment="1">
      <alignment vertical="center" wrapText="1"/>
    </xf>
    <xf numFmtId="0" fontId="4" fillId="0" borderId="45" xfId="0" applyFont="1" applyBorder="1" applyAlignment="1">
      <alignment vertical="center" wrapText="1"/>
    </xf>
    <xf numFmtId="0" fontId="4" fillId="0" borderId="1" xfId="0" applyFont="1" applyFill="1" applyBorder="1" applyAlignment="1">
      <alignment vertical="center" wrapText="1"/>
    </xf>
    <xf numFmtId="49" fontId="4" fillId="0" borderId="44" xfId="0" applyNumberFormat="1" applyFont="1" applyBorder="1" applyAlignment="1">
      <alignment vertical="center" wrapText="1"/>
    </xf>
    <xf numFmtId="0" fontId="4" fillId="0" borderId="1" xfId="0" applyFont="1" applyBorder="1" applyAlignment="1">
      <alignment vertical="center" wrapText="1"/>
    </xf>
    <xf numFmtId="0" fontId="2" fillId="0" borderId="0" xfId="0" applyFont="1">
      <alignment vertical="center"/>
    </xf>
    <xf numFmtId="0" fontId="0" fillId="2" borderId="1" xfId="0" applyFill="1" applyBorder="1"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Fill="1">
      <alignment vertical="center"/>
    </xf>
    <xf numFmtId="0" fontId="0" fillId="0" borderId="0" xfId="0" applyAlignment="1">
      <alignment horizontal="left" vertical="center"/>
    </xf>
    <xf numFmtId="0" fontId="4" fillId="0" borderId="1" xfId="0" applyFont="1" applyBorder="1">
      <alignment vertical="center"/>
    </xf>
    <xf numFmtId="0" fontId="7" fillId="0" borderId="0" xfId="0" applyFont="1">
      <alignment vertical="center"/>
    </xf>
    <xf numFmtId="0" fontId="0" fillId="3" borderId="1" xfId="0" applyFill="1" applyBorder="1">
      <alignment vertical="center"/>
    </xf>
    <xf numFmtId="38" fontId="0" fillId="3" borderId="1" xfId="1" applyFont="1" applyFill="1" applyBorder="1">
      <alignment vertical="center"/>
    </xf>
    <xf numFmtId="49" fontId="0" fillId="3" borderId="1" xfId="0" applyNumberFormat="1" applyFill="1" applyBorder="1" applyAlignment="1">
      <alignment horizontal="center" vertical="center"/>
    </xf>
    <xf numFmtId="0" fontId="8" fillId="0" borderId="0" xfId="0" applyFont="1">
      <alignment vertical="center"/>
    </xf>
    <xf numFmtId="0" fontId="8" fillId="0" borderId="0" xfId="0" applyFont="1" applyFill="1" applyBorder="1" applyAlignment="1">
      <alignment vertical="center"/>
    </xf>
    <xf numFmtId="0" fontId="0" fillId="0" borderId="0" xfId="0" applyFill="1" applyBorder="1" applyAlignment="1">
      <alignment horizontal="left"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2" borderId="0" xfId="0" applyFill="1">
      <alignment vertical="center"/>
    </xf>
    <xf numFmtId="0" fontId="0" fillId="0" borderId="12" xfId="0" applyBorder="1" applyAlignment="1">
      <alignment horizontal="right" vertical="center"/>
    </xf>
    <xf numFmtId="0" fontId="0" fillId="0" borderId="8" xfId="0" applyBorder="1" applyAlignment="1">
      <alignment horizontal="right" vertical="center"/>
    </xf>
    <xf numFmtId="0" fontId="10" fillId="0" borderId="0" xfId="0" applyFont="1">
      <alignment vertical="center"/>
    </xf>
    <xf numFmtId="49" fontId="0" fillId="3" borderId="1" xfId="0" applyNumberFormat="1" applyFill="1" applyBorder="1" applyAlignment="1">
      <alignment vertical="center"/>
    </xf>
    <xf numFmtId="38" fontId="0" fillId="2" borderId="1" xfId="1" applyFont="1" applyFill="1" applyBorder="1">
      <alignment vertical="center"/>
    </xf>
    <xf numFmtId="178" fontId="0" fillId="2" borderId="1" xfId="1" applyNumberFormat="1" applyFont="1" applyFill="1" applyBorder="1">
      <alignment vertical="center"/>
    </xf>
    <xf numFmtId="0" fontId="11" fillId="0" borderId="0" xfId="0" applyNumberFormat="1" applyFont="1" applyFill="1">
      <alignment vertical="center"/>
    </xf>
    <xf numFmtId="0" fontId="2" fillId="0" borderId="0" xfId="0" applyFont="1" applyFill="1">
      <alignment vertical="center"/>
    </xf>
    <xf numFmtId="0" fontId="0" fillId="0" borderId="0" xfId="0" applyFill="1" applyAlignment="1">
      <alignment horizontal="right" vertical="center"/>
    </xf>
    <xf numFmtId="0" fontId="0" fillId="3" borderId="13" xfId="0" applyFill="1" applyBorder="1" applyAlignment="1">
      <alignment horizontal="left" vertical="center"/>
    </xf>
    <xf numFmtId="0" fontId="0" fillId="0" borderId="0" xfId="0" applyAlignment="1">
      <alignment horizontal="right" vertical="center"/>
    </xf>
    <xf numFmtId="0" fontId="0" fillId="3" borderId="12" xfId="0" applyFill="1" applyBorder="1">
      <alignment vertical="center"/>
    </xf>
    <xf numFmtId="0" fontId="0" fillId="2" borderId="1" xfId="0" applyFill="1" applyBorder="1">
      <alignment vertical="center"/>
    </xf>
    <xf numFmtId="0" fontId="11" fillId="2" borderId="1" xfId="0" applyNumberFormat="1" applyFont="1" applyFill="1" applyBorder="1">
      <alignment vertical="center"/>
    </xf>
    <xf numFmtId="0" fontId="0" fillId="3" borderId="13" xfId="0" applyFill="1" applyBorder="1" applyAlignment="1">
      <alignment horizontal="left" vertical="center" shrinkToFit="1"/>
    </xf>
    <xf numFmtId="0" fontId="0" fillId="0" borderId="1" xfId="0" applyBorder="1">
      <alignment vertical="center"/>
    </xf>
    <xf numFmtId="0" fontId="5" fillId="0" borderId="1" xfId="0" applyFont="1" applyFill="1" applyBorder="1">
      <alignment vertical="center"/>
    </xf>
    <xf numFmtId="0" fontId="4" fillId="2" borderId="0" xfId="0" applyFont="1" applyFill="1">
      <alignment vertical="center"/>
    </xf>
    <xf numFmtId="0" fontId="4" fillId="0" borderId="0" xfId="0" applyFont="1" applyFill="1" applyBorder="1" applyAlignment="1">
      <alignment vertical="center" wrapText="1"/>
    </xf>
    <xf numFmtId="57" fontId="4" fillId="0" borderId="1" xfId="0" applyNumberFormat="1" applyFont="1" applyFill="1" applyBorder="1" applyAlignment="1">
      <alignment vertical="center" wrapText="1"/>
    </xf>
    <xf numFmtId="0" fontId="0" fillId="0" borderId="55" xfId="0" applyFill="1" applyBorder="1">
      <alignment vertical="center"/>
    </xf>
    <xf numFmtId="0" fontId="2" fillId="0" borderId="0" xfId="0" applyFont="1" applyFill="1" applyBorder="1">
      <alignment vertical="center"/>
    </xf>
    <xf numFmtId="177" fontId="4" fillId="0" borderId="1" xfId="0" applyNumberFormat="1" applyFont="1" applyFill="1" applyBorder="1" applyAlignment="1">
      <alignment vertical="center" wrapText="1"/>
    </xf>
    <xf numFmtId="14" fontId="0" fillId="0" borderId="0" xfId="0" applyNumberFormat="1">
      <alignment vertical="center"/>
    </xf>
    <xf numFmtId="176" fontId="0" fillId="3" borderId="1" xfId="0" applyNumberFormat="1" applyFill="1" applyBorder="1" applyAlignment="1">
      <alignment horizontal="left" vertical="center" shrinkToFit="1"/>
    </xf>
    <xf numFmtId="176" fontId="0" fillId="2" borderId="1" xfId="0" applyNumberFormat="1" applyFill="1" applyBorder="1" applyAlignment="1">
      <alignment vertical="center" shrinkToFit="1"/>
    </xf>
    <xf numFmtId="0" fontId="0" fillId="0" borderId="41" xfId="0" applyBorder="1" applyAlignment="1">
      <alignment horizontal="left" vertical="center" indent="1"/>
    </xf>
    <xf numFmtId="0" fontId="0" fillId="0" borderId="14" xfId="0" applyBorder="1" applyAlignment="1">
      <alignment horizontal="left" vertical="center" indent="1"/>
    </xf>
    <xf numFmtId="0" fontId="0" fillId="0" borderId="1" xfId="0" applyBorder="1" applyAlignment="1">
      <alignment vertical="center" shrinkToFit="1"/>
    </xf>
    <xf numFmtId="0" fontId="13" fillId="0" borderId="0" xfId="0" applyFont="1">
      <alignment vertical="center"/>
    </xf>
    <xf numFmtId="0" fontId="14" fillId="0" borderId="0" xfId="0" applyFont="1">
      <alignment vertical="center"/>
    </xf>
    <xf numFmtId="0" fontId="13" fillId="0" borderId="1" xfId="0" applyFont="1" applyBorder="1" applyAlignment="1">
      <alignment horizontal="center" vertical="center" wrapText="1"/>
    </xf>
    <xf numFmtId="0" fontId="13" fillId="0" borderId="1" xfId="0" applyFont="1" applyBorder="1">
      <alignment vertical="center"/>
    </xf>
    <xf numFmtId="0" fontId="13" fillId="0" borderId="70" xfId="0" applyFont="1" applyBorder="1">
      <alignment vertical="center"/>
    </xf>
    <xf numFmtId="0" fontId="13" fillId="0" borderId="8" xfId="0" applyFont="1" applyBorder="1">
      <alignment vertical="center"/>
    </xf>
    <xf numFmtId="0" fontId="15" fillId="0" borderId="0" xfId="0" applyFont="1">
      <alignment vertical="center"/>
    </xf>
    <xf numFmtId="0" fontId="16" fillId="0" borderId="0" xfId="0" applyFont="1">
      <alignment vertical="center"/>
    </xf>
    <xf numFmtId="0" fontId="13" fillId="0" borderId="0" xfId="0" applyFont="1" applyAlignment="1">
      <alignment vertical="center" wrapText="1"/>
    </xf>
    <xf numFmtId="0" fontId="13" fillId="0" borderId="0" xfId="0" applyFont="1" applyBorder="1" applyAlignment="1">
      <alignment horizontal="left" vertical="center" indent="1"/>
    </xf>
    <xf numFmtId="0" fontId="13" fillId="0" borderId="0" xfId="0" applyFont="1" applyBorder="1" applyAlignment="1">
      <alignment vertical="center" wrapText="1"/>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13" fillId="0" borderId="0" xfId="0" applyFont="1" applyAlignment="1">
      <alignment horizontal="right" vertical="center"/>
    </xf>
    <xf numFmtId="0" fontId="11" fillId="0" borderId="0" xfId="0" applyFont="1">
      <alignment vertical="center"/>
    </xf>
    <xf numFmtId="0" fontId="0" fillId="0" borderId="14" xfId="0" applyBorder="1" applyAlignment="1">
      <alignment horizontal="center" vertical="center" shrinkToFit="1"/>
    </xf>
    <xf numFmtId="0" fontId="0" fillId="0" borderId="1" xfId="0" applyFill="1" applyBorder="1" applyAlignment="1">
      <alignment horizontal="right" vertical="center"/>
    </xf>
    <xf numFmtId="0" fontId="13" fillId="0" borderId="0" xfId="0" applyFont="1" applyAlignment="1"/>
    <xf numFmtId="0" fontId="13" fillId="0" borderId="0" xfId="0" applyFont="1" applyAlignment="1">
      <alignment vertical="top"/>
    </xf>
    <xf numFmtId="0" fontId="0" fillId="6" borderId="14" xfId="0" applyFill="1" applyBorder="1">
      <alignment vertical="center"/>
    </xf>
    <xf numFmtId="0" fontId="0" fillId="6" borderId="1" xfId="0" applyFill="1" applyBorder="1">
      <alignment vertical="center"/>
    </xf>
    <xf numFmtId="0" fontId="0" fillId="6" borderId="13" xfId="0" applyFill="1" applyBorder="1">
      <alignment vertical="center"/>
    </xf>
    <xf numFmtId="0" fontId="0" fillId="6" borderId="1" xfId="0" applyFill="1" applyBorder="1" applyAlignment="1">
      <alignment horizontal="center" vertical="center"/>
    </xf>
    <xf numFmtId="0" fontId="19" fillId="0" borderId="0" xfId="0" applyFont="1">
      <alignment vertical="center"/>
    </xf>
    <xf numFmtId="0" fontId="22" fillId="0" borderId="0" xfId="0" applyFont="1" applyAlignment="1">
      <alignment horizontal="distributed" vertical="center" justifyLastLine="1"/>
    </xf>
    <xf numFmtId="0" fontId="23" fillId="0" borderId="0" xfId="0" applyFont="1" applyAlignment="1">
      <alignment horizontal="right" vertical="center"/>
    </xf>
    <xf numFmtId="0" fontId="19" fillId="2" borderId="3" xfId="0" applyFont="1" applyFill="1" applyBorder="1" applyAlignment="1">
      <alignment horizontal="center" vertical="center"/>
    </xf>
    <xf numFmtId="0" fontId="19" fillId="2" borderId="27" xfId="0" applyFont="1" applyFill="1" applyBorder="1" applyAlignment="1">
      <alignment horizontal="center" vertical="center"/>
    </xf>
    <xf numFmtId="0" fontId="19" fillId="0" borderId="6" xfId="0" applyFont="1" applyBorder="1" applyAlignment="1">
      <alignment horizontal="center" vertical="center"/>
    </xf>
    <xf numFmtId="0" fontId="19" fillId="0" borderId="0" xfId="0" applyFont="1" applyFill="1">
      <alignment vertical="center"/>
    </xf>
    <xf numFmtId="0" fontId="19" fillId="0" borderId="0" xfId="0" applyFont="1" applyBorder="1">
      <alignment vertical="center"/>
    </xf>
    <xf numFmtId="0" fontId="19" fillId="0" borderId="0" xfId="0" applyFont="1" applyFill="1" applyBorder="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9" fillId="0" borderId="46" xfId="0" applyFont="1" applyBorder="1" applyAlignment="1">
      <alignment horizontal="center" vertical="center"/>
    </xf>
    <xf numFmtId="0" fontId="19" fillId="0" borderId="33" xfId="0" applyFont="1" applyBorder="1">
      <alignment vertical="center"/>
    </xf>
    <xf numFmtId="0" fontId="19" fillId="0" borderId="1" xfId="0" applyFont="1" applyBorder="1" applyAlignment="1">
      <alignment horizontal="center" vertical="center"/>
    </xf>
    <xf numFmtId="0" fontId="19" fillId="0" borderId="18" xfId="0" applyFont="1" applyBorder="1" applyAlignment="1">
      <alignment horizontal="center" vertical="center"/>
    </xf>
    <xf numFmtId="0" fontId="19" fillId="2" borderId="1" xfId="0" applyFont="1" applyFill="1" applyBorder="1" applyAlignment="1">
      <alignment horizontal="center" vertical="center"/>
    </xf>
    <xf numFmtId="0" fontId="19" fillId="0" borderId="49" xfId="0" applyFont="1" applyBorder="1">
      <alignment vertical="center"/>
    </xf>
    <xf numFmtId="0" fontId="19" fillId="0" borderId="24" xfId="0" applyFont="1" applyBorder="1">
      <alignment vertical="center"/>
    </xf>
    <xf numFmtId="0" fontId="19" fillId="0" borderId="0" xfId="0" applyFont="1" applyBorder="1" applyAlignment="1">
      <alignment horizontal="center" vertical="center"/>
    </xf>
    <xf numFmtId="0" fontId="19" fillId="0" borderId="35" xfId="0" applyFont="1" applyBorder="1" applyAlignment="1">
      <alignment horizontal="center" vertical="center"/>
    </xf>
    <xf numFmtId="0" fontId="19" fillId="0" borderId="35" xfId="0" applyFont="1" applyBorder="1">
      <alignment vertical="center"/>
    </xf>
    <xf numFmtId="0" fontId="25" fillId="0" borderId="0" xfId="0" applyFont="1">
      <alignment vertical="center"/>
    </xf>
    <xf numFmtId="0" fontId="19" fillId="0" borderId="5" xfId="0" applyFont="1" applyFill="1" applyBorder="1">
      <alignment vertical="center"/>
    </xf>
    <xf numFmtId="0" fontId="19" fillId="0" borderId="6" xfId="0" applyFont="1" applyFill="1" applyBorder="1">
      <alignment vertical="center"/>
    </xf>
    <xf numFmtId="0" fontId="19" fillId="0" borderId="20" xfId="0" applyFont="1" applyFill="1" applyBorder="1">
      <alignment vertical="center"/>
    </xf>
    <xf numFmtId="0" fontId="19" fillId="0" borderId="1" xfId="0" applyFont="1" applyBorder="1">
      <alignment vertical="center"/>
    </xf>
    <xf numFmtId="0" fontId="24" fillId="0" borderId="0" xfId="0" applyFont="1" applyBorder="1" applyAlignment="1">
      <alignment horizontal="center" vertical="center"/>
    </xf>
    <xf numFmtId="0" fontId="14" fillId="0" borderId="0" xfId="0" applyFont="1" applyAlignment="1">
      <alignment vertical="center" wrapText="1"/>
    </xf>
    <xf numFmtId="0" fontId="26" fillId="0" borderId="0" xfId="0" applyFont="1" applyAlignment="1">
      <alignment horizontal="right"/>
    </xf>
    <xf numFmtId="0" fontId="26" fillId="0" borderId="0" xfId="0" applyFont="1">
      <alignment vertical="center"/>
    </xf>
    <xf numFmtId="0" fontId="14" fillId="0" borderId="11" xfId="0" applyFont="1" applyBorder="1" applyAlignment="1">
      <alignment horizontal="center" vertical="center"/>
    </xf>
    <xf numFmtId="0" fontId="27" fillId="0" borderId="9" xfId="0" applyFont="1" applyBorder="1" applyAlignment="1">
      <alignment horizontal="center" vertical="center"/>
    </xf>
    <xf numFmtId="0" fontId="27" fillId="0" borderId="52" xfId="0" applyFont="1" applyBorder="1" applyAlignment="1">
      <alignment horizontal="center" vertical="center"/>
    </xf>
    <xf numFmtId="0" fontId="27" fillId="0" borderId="11" xfId="0" applyFont="1" applyBorder="1" applyAlignment="1">
      <alignment horizontal="center" vertical="center"/>
    </xf>
    <xf numFmtId="0" fontId="27" fillId="0" borderId="53" xfId="0" applyFont="1" applyBorder="1" applyAlignment="1">
      <alignment horizontal="center" vertical="center"/>
    </xf>
    <xf numFmtId="0" fontId="2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8" xfId="0" applyFont="1" applyBorder="1" applyAlignment="1">
      <alignment horizontal="center" vertical="center"/>
    </xf>
    <xf numFmtId="0" fontId="19" fillId="0" borderId="8" xfId="0" applyFont="1" applyBorder="1">
      <alignment vertical="center"/>
    </xf>
    <xf numFmtId="0" fontId="26" fillId="0" borderId="8" xfId="0" applyFont="1" applyBorder="1" applyAlignment="1">
      <alignment horizontal="right"/>
    </xf>
    <xf numFmtId="0" fontId="19" fillId="0" borderId="8" xfId="0" applyFont="1" applyBorder="1" applyAlignment="1">
      <alignment horizontal="center" vertical="center" shrinkToFit="1"/>
    </xf>
    <xf numFmtId="0" fontId="27" fillId="0" borderId="54" xfId="0" applyFont="1" applyBorder="1" applyAlignment="1">
      <alignment horizontal="center" vertical="center"/>
    </xf>
    <xf numFmtId="0" fontId="14" fillId="0" borderId="0" xfId="0" applyFont="1" applyAlignment="1">
      <alignment horizontal="right" vertical="center" wrapText="1"/>
    </xf>
    <xf numFmtId="0" fontId="14" fillId="0" borderId="11" xfId="0" applyFont="1" applyBorder="1" applyAlignment="1">
      <alignment horizontal="center" vertical="center" shrinkToFit="1"/>
    </xf>
    <xf numFmtId="0" fontId="14" fillId="0" borderId="11" xfId="0" applyFont="1" applyBorder="1">
      <alignment vertical="center"/>
    </xf>
    <xf numFmtId="0" fontId="14" fillId="0" borderId="11" xfId="0" applyFont="1" applyFill="1" applyBorder="1">
      <alignment vertical="center"/>
    </xf>
    <xf numFmtId="0" fontId="27" fillId="0" borderId="1" xfId="0" applyFont="1" applyBorder="1" applyAlignment="1">
      <alignment horizontal="center" vertical="center"/>
    </xf>
    <xf numFmtId="0" fontId="19"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0" fontId="29" fillId="0" borderId="0" xfId="0" applyFont="1" applyAlignment="1">
      <alignment vertical="center"/>
    </xf>
    <xf numFmtId="0" fontId="29" fillId="0" borderId="49" xfId="0" applyFont="1" applyBorder="1" applyAlignment="1">
      <alignment horizontal="center" vertical="center"/>
    </xf>
    <xf numFmtId="0" fontId="29" fillId="0" borderId="75" xfId="0" applyFont="1" applyBorder="1" applyAlignment="1">
      <alignment horizontal="center" vertical="center"/>
    </xf>
    <xf numFmtId="0" fontId="29" fillId="0" borderId="16" xfId="0" applyFont="1" applyBorder="1" applyAlignment="1">
      <alignment horizontal="center" vertical="center" wrapText="1"/>
    </xf>
    <xf numFmtId="0" fontId="29" fillId="0" borderId="0" xfId="0" applyFont="1" applyBorder="1" applyAlignment="1">
      <alignment horizontal="center" vertical="center"/>
    </xf>
    <xf numFmtId="0" fontId="29" fillId="0" borderId="72" xfId="0" applyFont="1" applyBorder="1" applyAlignment="1">
      <alignment horizontal="center" vertical="center"/>
    </xf>
    <xf numFmtId="49" fontId="30" fillId="0" borderId="38" xfId="0" applyNumberFormat="1" applyFont="1" applyBorder="1" applyAlignment="1">
      <alignment horizontal="center" vertical="center" wrapText="1"/>
    </xf>
    <xf numFmtId="0" fontId="29" fillId="0" borderId="22" xfId="0" applyFont="1" applyBorder="1" applyAlignment="1">
      <alignment vertical="center" shrinkToFit="1"/>
    </xf>
    <xf numFmtId="0" fontId="29" fillId="0" borderId="26" xfId="0" applyFont="1" applyBorder="1" applyAlignment="1">
      <alignment horizontal="center" vertical="center"/>
    </xf>
    <xf numFmtId="0" fontId="29" fillId="0" borderId="0" xfId="0" applyFont="1" applyBorder="1" applyAlignment="1">
      <alignment vertical="center"/>
    </xf>
    <xf numFmtId="49" fontId="30" fillId="0" borderId="61" xfId="0" applyNumberFormat="1" applyFont="1" applyBorder="1" applyAlignment="1">
      <alignment horizontal="center" vertical="center" wrapText="1"/>
    </xf>
    <xf numFmtId="0" fontId="29" fillId="0" borderId="76" xfId="0" applyFont="1" applyBorder="1" applyAlignment="1">
      <alignment vertical="center" shrinkToFit="1"/>
    </xf>
    <xf numFmtId="49" fontId="30" fillId="0" borderId="69" xfId="0" applyNumberFormat="1" applyFont="1" applyBorder="1" applyAlignment="1">
      <alignment horizontal="center" vertical="center" wrapText="1"/>
    </xf>
    <xf numFmtId="0" fontId="29" fillId="0" borderId="17" xfId="0" applyFont="1" applyBorder="1" applyAlignment="1">
      <alignment vertical="center" shrinkToFit="1"/>
    </xf>
    <xf numFmtId="0" fontId="29" fillId="0" borderId="18" xfId="0" applyFont="1" applyBorder="1" applyAlignment="1">
      <alignment horizontal="center" vertical="center"/>
    </xf>
    <xf numFmtId="49" fontId="30" fillId="0" borderId="71" xfId="0" applyNumberFormat="1" applyFont="1" applyBorder="1" applyAlignment="1">
      <alignment horizontal="center" vertical="center" wrapText="1"/>
    </xf>
    <xf numFmtId="49" fontId="30" fillId="0" borderId="74" xfId="0" applyNumberFormat="1" applyFont="1" applyBorder="1" applyAlignment="1">
      <alignment horizontal="center" vertical="center" wrapText="1"/>
    </xf>
    <xf numFmtId="0" fontId="29" fillId="0" borderId="23" xfId="0" applyFont="1" applyBorder="1" applyAlignment="1">
      <alignment vertical="center" shrinkToFit="1"/>
    </xf>
    <xf numFmtId="49" fontId="30" fillId="0" borderId="73" xfId="0" applyNumberFormat="1" applyFont="1" applyBorder="1" applyAlignment="1">
      <alignment horizontal="center" vertical="center" wrapText="1"/>
    </xf>
    <xf numFmtId="0" fontId="29" fillId="0" borderId="19" xfId="0" applyFont="1" applyBorder="1" applyAlignment="1">
      <alignment vertical="center" shrinkToFit="1"/>
    </xf>
    <xf numFmtId="0" fontId="29" fillId="0" borderId="50" xfId="0" applyFont="1" applyBorder="1" applyAlignment="1">
      <alignment horizontal="center" vertical="center"/>
    </xf>
    <xf numFmtId="49" fontId="30" fillId="0" borderId="19" xfId="0" applyNumberFormat="1" applyFont="1" applyBorder="1" applyAlignment="1">
      <alignment horizontal="center" vertical="center" wrapText="1"/>
    </xf>
    <xf numFmtId="0" fontId="29" fillId="0" borderId="17" xfId="0" applyFont="1" applyFill="1" applyBorder="1" applyAlignment="1">
      <alignment vertical="center" shrinkToFit="1"/>
    </xf>
    <xf numFmtId="49" fontId="30" fillId="0" borderId="71" xfId="0" applyNumberFormat="1" applyFont="1" applyBorder="1" applyAlignment="1">
      <alignment horizontal="center" vertical="center"/>
    </xf>
    <xf numFmtId="49" fontId="30" fillId="0" borderId="40" xfId="0" applyNumberFormat="1" applyFont="1" applyBorder="1" applyAlignment="1">
      <alignment horizontal="center" vertical="center" wrapText="1"/>
    </xf>
    <xf numFmtId="49" fontId="30" fillId="0" borderId="66" xfId="0" applyNumberFormat="1" applyFont="1" applyBorder="1" applyAlignment="1">
      <alignment horizontal="center" vertical="center" wrapText="1"/>
    </xf>
    <xf numFmtId="0" fontId="29" fillId="0" borderId="5" xfId="0" applyFont="1" applyBorder="1" applyAlignment="1">
      <alignment vertical="center" shrinkToFit="1"/>
    </xf>
    <xf numFmtId="0" fontId="29" fillId="0" borderId="7" xfId="0" applyFont="1" applyBorder="1" applyAlignment="1">
      <alignment horizontal="center" vertical="center"/>
    </xf>
    <xf numFmtId="0" fontId="22" fillId="0" borderId="0" xfId="0" applyFont="1" applyFill="1" applyAlignment="1">
      <alignment horizontal="distributed" vertical="center"/>
    </xf>
    <xf numFmtId="0" fontId="22" fillId="0" borderId="0" xfId="0" applyFont="1" applyAlignment="1">
      <alignment horizontal="distributed" vertical="center"/>
    </xf>
    <xf numFmtId="0" fontId="14" fillId="0" borderId="0" xfId="0" applyFont="1" applyAlignment="1">
      <alignment vertical="center"/>
    </xf>
    <xf numFmtId="0" fontId="19" fillId="0" borderId="0" xfId="0" applyFont="1" applyBorder="1" applyAlignment="1">
      <alignment vertical="center"/>
    </xf>
    <xf numFmtId="0" fontId="19" fillId="0" borderId="0" xfId="0" applyFont="1" applyFill="1" applyAlignment="1">
      <alignment vertical="center"/>
    </xf>
    <xf numFmtId="0" fontId="14" fillId="0" borderId="1" xfId="0" applyFont="1" applyBorder="1" applyAlignment="1">
      <alignment horizontal="center" vertical="center"/>
    </xf>
    <xf numFmtId="0" fontId="19" fillId="2" borderId="1" xfId="0" applyFont="1" applyFill="1" applyBorder="1" applyAlignment="1">
      <alignment vertical="center"/>
    </xf>
    <xf numFmtId="176" fontId="14" fillId="0" borderId="0" xfId="0" applyNumberFormat="1" applyFont="1" applyBorder="1" applyAlignment="1">
      <alignment horizontal="left" vertical="center" indent="1" shrinkToFit="1"/>
    </xf>
    <xf numFmtId="0" fontId="14" fillId="0" borderId="56" xfId="0" applyFont="1" applyBorder="1" applyAlignment="1">
      <alignment horizontal="center" vertical="center"/>
    </xf>
    <xf numFmtId="0" fontId="14" fillId="0" borderId="8"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9" fillId="2" borderId="0" xfId="0" applyFont="1" applyFill="1" applyBorder="1" applyAlignment="1">
      <alignment vertical="center"/>
    </xf>
    <xf numFmtId="0" fontId="19" fillId="2" borderId="59" xfId="0" applyFont="1" applyFill="1" applyBorder="1" applyAlignment="1">
      <alignment vertical="center"/>
    </xf>
    <xf numFmtId="176" fontId="14" fillId="0" borderId="0" xfId="0" applyNumberFormat="1" applyFont="1" applyBorder="1" applyAlignment="1">
      <alignment vertical="center" shrinkToFit="1"/>
    </xf>
    <xf numFmtId="0" fontId="14" fillId="0" borderId="1" xfId="0" applyFont="1" applyBorder="1">
      <alignment vertical="center"/>
    </xf>
    <xf numFmtId="0" fontId="14" fillId="0" borderId="68" xfId="0" applyFont="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Border="1" applyAlignment="1">
      <alignment horizontal="center" vertical="center"/>
    </xf>
    <xf numFmtId="0" fontId="14" fillId="2" borderId="0" xfId="0" applyFont="1" applyFill="1" applyBorder="1" applyAlignment="1">
      <alignment horizontal="center" vertical="center"/>
    </xf>
    <xf numFmtId="0" fontId="14" fillId="0" borderId="54" xfId="0" applyFont="1" applyBorder="1" applyAlignment="1">
      <alignment horizontal="center" vertical="center"/>
    </xf>
    <xf numFmtId="0" fontId="14" fillId="0" borderId="53" xfId="0" applyFont="1" applyBorder="1" applyAlignment="1">
      <alignment horizontal="center" vertical="center"/>
    </xf>
    <xf numFmtId="0" fontId="13" fillId="2" borderId="0" xfId="0" applyFont="1" applyFill="1" applyBorder="1" applyAlignment="1">
      <alignment horizontal="right"/>
    </xf>
    <xf numFmtId="0" fontId="13" fillId="2" borderId="59" xfId="0" applyFont="1" applyFill="1" applyBorder="1" applyAlignment="1">
      <alignment horizontal="right"/>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3" fillId="2" borderId="55" xfId="0" applyFont="1" applyFill="1" applyBorder="1" applyAlignment="1">
      <alignment horizontal="right"/>
    </xf>
    <xf numFmtId="0" fontId="14" fillId="0" borderId="52" xfId="0" applyFont="1" applyBorder="1" applyAlignment="1">
      <alignment horizontal="center" vertical="center"/>
    </xf>
    <xf numFmtId="0" fontId="13" fillId="2" borderId="59" xfId="0" applyFont="1" applyFill="1" applyBorder="1" applyAlignment="1">
      <alignment horizontal="right" wrapText="1"/>
    </xf>
    <xf numFmtId="0" fontId="14" fillId="0" borderId="15" xfId="0" applyFont="1" applyBorder="1" applyAlignment="1">
      <alignment horizontal="center" vertical="center"/>
    </xf>
    <xf numFmtId="0" fontId="13" fillId="2" borderId="8" xfId="0" applyFont="1" applyFill="1" applyBorder="1" applyAlignment="1">
      <alignment horizontal="right"/>
    </xf>
    <xf numFmtId="0" fontId="19" fillId="2" borderId="8" xfId="0" applyFont="1" applyFill="1" applyBorder="1" applyAlignment="1">
      <alignment vertical="center"/>
    </xf>
    <xf numFmtId="0" fontId="19" fillId="2" borderId="39" xfId="0" applyFont="1" applyFill="1" applyBorder="1" applyAlignment="1">
      <alignment vertical="center"/>
    </xf>
    <xf numFmtId="0" fontId="19" fillId="0" borderId="0" xfId="0" applyFont="1" applyAlignment="1">
      <alignment vertical="top"/>
    </xf>
    <xf numFmtId="0" fontId="26" fillId="0" borderId="0" xfId="0" applyFont="1" applyAlignment="1">
      <alignment horizontal="left" vertical="center"/>
    </xf>
    <xf numFmtId="0" fontId="26" fillId="0" borderId="0" xfId="0" applyFont="1" applyAlignment="1">
      <alignment vertical="center"/>
    </xf>
    <xf numFmtId="0" fontId="24" fillId="0" borderId="1" xfId="0" applyFont="1" applyBorder="1" applyAlignment="1">
      <alignment horizontal="distributed" vertical="center" justifyLastLine="1"/>
    </xf>
    <xf numFmtId="0" fontId="24" fillId="0" borderId="1" xfId="0" applyFont="1" applyBorder="1" applyAlignment="1">
      <alignment horizontal="center" vertical="center" wrapText="1"/>
    </xf>
    <xf numFmtId="0" fontId="19" fillId="0" borderId="0" xfId="0" applyFont="1" applyAlignment="1">
      <alignment horizontal="left" vertical="center" indent="2"/>
    </xf>
    <xf numFmtId="0" fontId="19" fillId="0" borderId="0" xfId="0" applyFont="1" applyAlignment="1">
      <alignment horizontal="left" vertical="center" indent="1"/>
    </xf>
    <xf numFmtId="177" fontId="26" fillId="0" borderId="1" xfId="0" applyNumberFormat="1" applyFont="1" applyFill="1" applyBorder="1" applyAlignment="1">
      <alignment vertical="center" wrapText="1"/>
    </xf>
    <xf numFmtId="0" fontId="26" fillId="0" borderId="1" xfId="0" applyFont="1" applyBorder="1">
      <alignment vertical="center"/>
    </xf>
    <xf numFmtId="57" fontId="26" fillId="0" borderId="1" xfId="0" applyNumberFormat="1" applyFont="1" applyFill="1" applyBorder="1" applyAlignment="1">
      <alignment vertical="center" wrapText="1"/>
    </xf>
    <xf numFmtId="0" fontId="19" fillId="0" borderId="42" xfId="0" applyFont="1" applyFill="1" applyBorder="1" applyAlignment="1">
      <alignment horizontal="center" vertical="center"/>
    </xf>
    <xf numFmtId="0" fontId="19" fillId="0" borderId="42" xfId="0" applyFont="1" applyBorder="1" applyAlignment="1">
      <alignment horizontal="center" vertical="center"/>
    </xf>
    <xf numFmtId="0" fontId="19" fillId="0" borderId="15" xfId="0" applyFont="1" applyBorder="1">
      <alignment vertical="center"/>
    </xf>
    <xf numFmtId="0" fontId="19" fillId="0" borderId="8" xfId="0" applyFont="1" applyBorder="1" applyAlignment="1">
      <alignment horizontal="right" vertical="center"/>
    </xf>
    <xf numFmtId="0" fontId="19" fillId="0" borderId="39" xfId="0" applyFont="1" applyFill="1" applyBorder="1">
      <alignment vertical="center"/>
    </xf>
    <xf numFmtId="0" fontId="19" fillId="0" borderId="39" xfId="0" applyFont="1" applyBorder="1">
      <alignment vertical="center"/>
    </xf>
    <xf numFmtId="0" fontId="19" fillId="0" borderId="39" xfId="0" applyFont="1" applyBorder="1" applyAlignment="1">
      <alignment horizontal="center" vertical="center"/>
    </xf>
    <xf numFmtId="0" fontId="31" fillId="0" borderId="55" xfId="0" applyFont="1" applyFill="1" applyBorder="1">
      <alignment vertical="center"/>
    </xf>
    <xf numFmtId="0" fontId="19" fillId="0" borderId="0" xfId="0" applyFont="1" applyAlignment="1">
      <alignment horizontal="center" vertical="center"/>
    </xf>
    <xf numFmtId="0" fontId="19" fillId="0" borderId="0" xfId="0" applyFont="1" applyFill="1" applyAlignment="1">
      <alignment horizontal="right" vertical="center"/>
    </xf>
    <xf numFmtId="0" fontId="18" fillId="0" borderId="1" xfId="0" applyFont="1" applyBorder="1">
      <alignment vertical="center"/>
    </xf>
    <xf numFmtId="0" fontId="24" fillId="0" borderId="1" xfId="0" applyFont="1" applyFill="1" applyBorder="1" applyAlignment="1">
      <alignment horizontal="center"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2" borderId="10" xfId="0" applyFont="1" applyFill="1" applyBorder="1" applyAlignment="1">
      <alignment horizontal="center" vertical="center"/>
    </xf>
    <xf numFmtId="0" fontId="24" fillId="0" borderId="52" xfId="0" applyFont="1" applyBorder="1" applyAlignment="1">
      <alignment horizontal="center" vertical="center"/>
    </xf>
    <xf numFmtId="0" fontId="19" fillId="0" borderId="1" xfId="0" applyFont="1" applyBorder="1" applyAlignment="1">
      <alignment vertical="center" shrinkToFit="1"/>
    </xf>
    <xf numFmtId="0" fontId="19" fillId="2" borderId="1" xfId="0" applyFont="1" applyFill="1" applyBorder="1">
      <alignment vertical="center"/>
    </xf>
    <xf numFmtId="0" fontId="24" fillId="0" borderId="0" xfId="0" applyFont="1" applyBorder="1" applyAlignment="1">
      <alignment vertical="center"/>
    </xf>
    <xf numFmtId="0" fontId="24" fillId="0" borderId="0" xfId="0" applyFont="1">
      <alignment vertical="center"/>
    </xf>
    <xf numFmtId="176" fontId="24" fillId="0" borderId="0" xfId="0" applyNumberFormat="1" applyFont="1" applyAlignment="1">
      <alignment vertical="center"/>
    </xf>
    <xf numFmtId="0" fontId="24" fillId="0" borderId="0" xfId="0" applyFont="1" applyAlignment="1">
      <alignment horizontal="left" vertical="center" indent="1"/>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vertical="center" shrinkToFit="1"/>
    </xf>
    <xf numFmtId="0" fontId="24"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left" vertical="center" indent="3"/>
    </xf>
    <xf numFmtId="0" fontId="24" fillId="0" borderId="48" xfId="0" applyFont="1" applyBorder="1" applyAlignment="1">
      <alignment vertical="center"/>
    </xf>
    <xf numFmtId="0" fontId="24" fillId="0" borderId="42" xfId="0" applyFont="1" applyBorder="1" applyAlignment="1">
      <alignment vertical="center"/>
    </xf>
    <xf numFmtId="0" fontId="24" fillId="0" borderId="55" xfId="0" applyFont="1" applyBorder="1" applyAlignment="1">
      <alignment vertical="center"/>
    </xf>
    <xf numFmtId="0" fontId="24" fillId="0" borderId="59" xfId="0" applyFont="1" applyBorder="1" applyAlignment="1">
      <alignment vertical="center"/>
    </xf>
    <xf numFmtId="0" fontId="24" fillId="0" borderId="15" xfId="0" applyFont="1" applyBorder="1" applyAlignment="1">
      <alignment vertical="center"/>
    </xf>
    <xf numFmtId="0" fontId="24" fillId="0" borderId="39" xfId="0" applyFont="1" applyBorder="1" applyAlignment="1">
      <alignment vertical="center"/>
    </xf>
    <xf numFmtId="0" fontId="24" fillId="0" borderId="0" xfId="0" applyFont="1" applyAlignment="1">
      <alignment horizontal="right" vertical="center"/>
    </xf>
    <xf numFmtId="0" fontId="18" fillId="0" borderId="0" xfId="0" applyFont="1">
      <alignment vertical="center"/>
    </xf>
    <xf numFmtId="0" fontId="19" fillId="0" borderId="14" xfId="0" applyFont="1" applyBorder="1" applyAlignment="1">
      <alignment horizontal="center" vertical="center"/>
    </xf>
    <xf numFmtId="176" fontId="19" fillId="0" borderId="1" xfId="0" applyNumberFormat="1" applyFont="1" applyBorder="1" applyAlignment="1">
      <alignment horizontal="center" vertical="center" shrinkToFit="1"/>
    </xf>
    <xf numFmtId="0" fontId="24" fillId="0" borderId="0" xfId="0" applyFont="1" applyAlignment="1">
      <alignment horizontal="left" vertical="center"/>
    </xf>
    <xf numFmtId="0" fontId="24" fillId="0" borderId="0" xfId="0" applyFont="1" applyAlignment="1">
      <alignment horizontal="right" vertical="center" shrinkToFit="1"/>
    </xf>
    <xf numFmtId="0" fontId="24" fillId="0" borderId="0" xfId="0" applyFont="1" applyAlignment="1">
      <alignment horizontal="left" vertical="center" indent="12"/>
    </xf>
    <xf numFmtId="0" fontId="24" fillId="0" borderId="77" xfId="0" applyFont="1" applyBorder="1" applyAlignment="1">
      <alignment horizontal="left" vertical="center"/>
    </xf>
    <xf numFmtId="0" fontId="19" fillId="0" borderId="77" xfId="0" applyFont="1" applyBorder="1">
      <alignment vertical="center"/>
    </xf>
    <xf numFmtId="176" fontId="19" fillId="0" borderId="0" xfId="0" applyNumberFormat="1"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left" vertical="center" indent="12"/>
    </xf>
    <xf numFmtId="0" fontId="18" fillId="0" borderId="0" xfId="0" applyFont="1" applyAlignment="1">
      <alignment horizontal="right" vertical="center" shrinkToFit="1"/>
    </xf>
    <xf numFmtId="0" fontId="18" fillId="0" borderId="64" xfId="0" applyFont="1" applyBorder="1" applyAlignment="1">
      <alignment horizontal="left" vertical="center"/>
    </xf>
    <xf numFmtId="0" fontId="18" fillId="0" borderId="33" xfId="0" applyFont="1" applyBorder="1" applyAlignment="1">
      <alignment horizontal="left" vertical="center"/>
    </xf>
    <xf numFmtId="0" fontId="18" fillId="0" borderId="33" xfId="0" applyFont="1" applyBorder="1">
      <alignment vertical="center"/>
    </xf>
    <xf numFmtId="0" fontId="18" fillId="0" borderId="34" xfId="0" applyFont="1" applyBorder="1">
      <alignment vertical="center"/>
    </xf>
    <xf numFmtId="0" fontId="18" fillId="0" borderId="62" xfId="0" applyFont="1" applyBorder="1">
      <alignment vertical="center"/>
    </xf>
    <xf numFmtId="0" fontId="18" fillId="0" borderId="0" xfId="0" applyFont="1" applyBorder="1">
      <alignment vertical="center"/>
    </xf>
    <xf numFmtId="0" fontId="18" fillId="0" borderId="0" xfId="0" applyFont="1" applyBorder="1" applyAlignment="1">
      <alignment horizontal="right" vertical="center"/>
    </xf>
    <xf numFmtId="0" fontId="18" fillId="0" borderId="51" xfId="0" applyFont="1" applyBorder="1">
      <alignment vertical="center"/>
    </xf>
    <xf numFmtId="0" fontId="34" fillId="0" borderId="62" xfId="0" applyFont="1" applyBorder="1" applyAlignment="1">
      <alignment horizontal="center" vertical="center"/>
    </xf>
    <xf numFmtId="0" fontId="18" fillId="0" borderId="0" xfId="0" applyFont="1" applyBorder="1" applyAlignment="1">
      <alignment vertical="center"/>
    </xf>
    <xf numFmtId="0" fontId="19" fillId="0" borderId="59" xfId="0" applyFont="1" applyBorder="1" applyAlignment="1">
      <alignment vertical="center"/>
    </xf>
    <xf numFmtId="0" fontId="34" fillId="0" borderId="0" xfId="0" applyFont="1" applyBorder="1" applyAlignment="1">
      <alignment horizontal="left" vertical="center"/>
    </xf>
    <xf numFmtId="0" fontId="18" fillId="0" borderId="0" xfId="0" applyFont="1" applyBorder="1" applyAlignment="1">
      <alignment horizontal="center" vertical="center"/>
    </xf>
    <xf numFmtId="0" fontId="34" fillId="0" borderId="51" xfId="0" applyFont="1" applyBorder="1" applyAlignment="1">
      <alignment horizontal="center" vertical="center"/>
    </xf>
    <xf numFmtId="0" fontId="18" fillId="0" borderId="63" xfId="0" applyFont="1" applyBorder="1">
      <alignment vertical="center"/>
    </xf>
    <xf numFmtId="0" fontId="26" fillId="0" borderId="35" xfId="0" applyFont="1" applyBorder="1" applyAlignment="1">
      <alignment horizontal="left" vertical="center" indent="1"/>
    </xf>
    <xf numFmtId="0" fontId="18" fillId="0" borderId="35" xfId="0" applyFont="1" applyBorder="1" applyAlignment="1">
      <alignment horizontal="right" vertical="center"/>
    </xf>
    <xf numFmtId="0" fontId="18" fillId="0" borderId="35" xfId="0" applyFont="1" applyBorder="1" applyAlignment="1">
      <alignment horizontal="center" vertical="center"/>
    </xf>
    <xf numFmtId="0" fontId="18" fillId="0" borderId="36" xfId="0" applyFont="1" applyBorder="1">
      <alignment vertical="center"/>
    </xf>
    <xf numFmtId="0" fontId="18" fillId="0" borderId="0" xfId="0" applyFont="1" applyAlignment="1">
      <alignment horizontal="left" vertical="center" inden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0" fillId="6" borderId="1" xfId="0" applyFill="1" applyBorder="1" applyAlignment="1">
      <alignment vertical="center" shrinkToFit="1"/>
    </xf>
    <xf numFmtId="0" fontId="2" fillId="2" borderId="1" xfId="0" applyFont="1" applyFill="1" applyBorder="1" applyAlignment="1">
      <alignment vertical="center"/>
    </xf>
    <xf numFmtId="0" fontId="18" fillId="0" borderId="0" xfId="0" applyFont="1" applyAlignment="1">
      <alignment horizontal="left" vertical="center" indent="1"/>
    </xf>
    <xf numFmtId="0" fontId="35" fillId="0" borderId="0" xfId="0" applyFont="1">
      <alignment vertical="center"/>
    </xf>
    <xf numFmtId="176" fontId="36" fillId="0" borderId="0" xfId="0" applyNumberFormat="1"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49" xfId="0" applyFont="1" applyBorder="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34" xfId="0" applyFont="1" applyBorder="1" applyAlignment="1">
      <alignment horizontal="center" vertical="center"/>
    </xf>
    <xf numFmtId="0" fontId="20" fillId="0" borderId="0" xfId="0" applyFont="1" applyAlignment="1"/>
    <xf numFmtId="0" fontId="20" fillId="0" borderId="0" xfId="0" applyFont="1" applyAlignment="1">
      <alignment vertical="center" wrapText="1"/>
    </xf>
    <xf numFmtId="0" fontId="20" fillId="0" borderId="0" xfId="0" applyFont="1" applyAlignment="1">
      <alignment wrapText="1"/>
    </xf>
    <xf numFmtId="49" fontId="20" fillId="0" borderId="0" xfId="0" applyNumberFormat="1" applyFont="1" applyAlignment="1"/>
    <xf numFmtId="38" fontId="14" fillId="0" borderId="1" xfId="1" applyFont="1" applyBorder="1">
      <alignment vertical="center"/>
    </xf>
    <xf numFmtId="38" fontId="14" fillId="0" borderId="9" xfId="1" applyFont="1" applyBorder="1">
      <alignment vertical="center"/>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0" xfId="0" applyFont="1" applyAlignment="1">
      <alignment vertical="center"/>
    </xf>
    <xf numFmtId="0" fontId="19" fillId="0" borderId="1" xfId="0" applyFont="1" applyBorder="1" applyAlignment="1">
      <alignment vertical="center" shrinkToFit="1"/>
    </xf>
    <xf numFmtId="0" fontId="11" fillId="0" borderId="0" xfId="0" applyFont="1" applyAlignment="1">
      <alignment horizontal="left" vertical="center" indent="1"/>
    </xf>
    <xf numFmtId="38" fontId="19" fillId="0" borderId="1" xfId="1" applyFont="1" applyBorder="1">
      <alignment vertical="center"/>
    </xf>
    <xf numFmtId="38" fontId="19" fillId="0" borderId="0" xfId="1" applyFont="1">
      <alignment vertical="center"/>
    </xf>
    <xf numFmtId="38" fontId="19" fillId="0" borderId="0" xfId="1" applyFont="1" applyAlignment="1">
      <alignment horizontal="center" vertical="center"/>
    </xf>
    <xf numFmtId="38" fontId="19" fillId="0" borderId="14" xfId="1" applyFont="1" applyBorder="1" applyAlignment="1">
      <alignment horizontal="center" vertical="center"/>
    </xf>
    <xf numFmtId="38" fontId="19" fillId="0" borderId="12" xfId="1" applyFont="1" applyBorder="1" applyAlignment="1">
      <alignment horizontal="right" vertical="center"/>
    </xf>
    <xf numFmtId="0" fontId="19" fillId="0" borderId="0" xfId="0" applyFont="1" applyAlignment="1">
      <alignment vertical="center" shrinkToFit="1"/>
    </xf>
    <xf numFmtId="0" fontId="0" fillId="0" borderId="1" xfId="0"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0" xfId="0" applyFont="1" applyAlignment="1">
      <alignment horizontal="center" vertical="center"/>
    </xf>
    <xf numFmtId="0" fontId="0" fillId="0" borderId="14" xfId="0" applyBorder="1" applyAlignment="1">
      <alignment horizontal="center" vertical="center"/>
    </xf>
    <xf numFmtId="0" fontId="19" fillId="0" borderId="31"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4" fillId="0" borderId="1" xfId="0" applyFont="1" applyBorder="1" applyAlignment="1">
      <alignment horizontal="center" vertical="center"/>
    </xf>
    <xf numFmtId="0" fontId="10" fillId="0" borderId="0" xfId="0" applyFont="1" applyAlignment="1">
      <alignment horizontal="right"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50" xfId="0" applyFont="1" applyBorder="1" applyAlignment="1">
      <alignment horizontal="center" vertical="center"/>
    </xf>
    <xf numFmtId="57" fontId="37" fillId="0" borderId="1" xfId="0" applyNumberFormat="1" applyFont="1" applyFill="1" applyBorder="1" applyAlignment="1">
      <alignment vertical="center" wrapText="1"/>
    </xf>
    <xf numFmtId="0" fontId="24" fillId="0" borderId="9" xfId="0" applyFont="1" applyBorder="1" applyAlignment="1">
      <alignment horizontal="center" vertical="center" wrapText="1"/>
    </xf>
    <xf numFmtId="0" fontId="12" fillId="0" borderId="0" xfId="0" applyFont="1">
      <alignment vertical="center"/>
    </xf>
    <xf numFmtId="0" fontId="19" fillId="0" borderId="0" xfId="0" applyFont="1" applyAlignment="1">
      <alignment vertical="center"/>
    </xf>
    <xf numFmtId="0" fontId="38" fillId="0" borderId="0" xfId="0" applyFont="1">
      <alignment vertical="center"/>
    </xf>
    <xf numFmtId="0" fontId="42" fillId="0" borderId="0" xfId="0" applyFont="1" applyAlignment="1">
      <alignment horizontal="right" vertical="center"/>
    </xf>
    <xf numFmtId="0" fontId="19" fillId="0" borderId="1" xfId="0" applyFont="1" applyBorder="1" applyAlignment="1">
      <alignment horizontal="center" vertical="center" shrinkToFit="1"/>
    </xf>
    <xf numFmtId="0" fontId="43" fillId="0" borderId="0" xfId="0" applyFont="1">
      <alignment vertical="center"/>
    </xf>
    <xf numFmtId="176" fontId="20" fillId="3" borderId="1" xfId="0" applyNumberFormat="1" applyFont="1" applyFill="1" applyBorder="1" applyAlignment="1">
      <alignment vertical="center" shrinkToFit="1"/>
    </xf>
    <xf numFmtId="49" fontId="20" fillId="0" borderId="1" xfId="0" applyNumberFormat="1" applyFont="1" applyBorder="1" applyAlignment="1">
      <alignment horizontal="center" vertical="center"/>
    </xf>
    <xf numFmtId="0" fontId="44" fillId="0" borderId="0" xfId="2" applyFill="1" applyBorder="1" applyAlignment="1">
      <alignment vertical="center" shrinkToFit="1"/>
    </xf>
    <xf numFmtId="0" fontId="45" fillId="0" borderId="0" xfId="0" applyFont="1" applyAlignment="1">
      <alignment vertical="center"/>
    </xf>
    <xf numFmtId="0" fontId="46" fillId="0" borderId="0" xfId="0" applyFont="1" applyAlignment="1">
      <alignment vertical="center"/>
    </xf>
    <xf numFmtId="0" fontId="6" fillId="0" borderId="0" xfId="0" applyFont="1">
      <alignment vertical="center"/>
    </xf>
    <xf numFmtId="0" fontId="0" fillId="2" borderId="10" xfId="0" applyFill="1" applyBorder="1">
      <alignment vertical="center"/>
    </xf>
    <xf numFmtId="0" fontId="7" fillId="2" borderId="10" xfId="0" applyFont="1" applyFill="1" applyBorder="1">
      <alignment vertical="center"/>
    </xf>
    <xf numFmtId="0" fontId="19" fillId="0" borderId="0" xfId="0" applyFont="1" applyAlignment="1">
      <alignment vertical="center"/>
    </xf>
    <xf numFmtId="0" fontId="2" fillId="0" borderId="0" xfId="0" applyFont="1" applyFill="1" applyBorder="1" applyAlignment="1">
      <alignment horizontal="center" vertical="center"/>
    </xf>
    <xf numFmtId="0" fontId="10" fillId="0" borderId="0" xfId="0" applyFont="1" applyFill="1" applyBorder="1" applyAlignment="1">
      <alignment vertical="center"/>
    </xf>
    <xf numFmtId="0" fontId="24" fillId="0" borderId="0" xfId="0" applyFont="1" applyAlignment="1">
      <alignment horizontal="left" vertical="center" indent="1"/>
    </xf>
    <xf numFmtId="0" fontId="24" fillId="0" borderId="0" xfId="0" applyFont="1" applyBorder="1" applyAlignment="1">
      <alignment vertical="center" wrapText="1"/>
    </xf>
    <xf numFmtId="0" fontId="24" fillId="0" borderId="82" xfId="0" applyFont="1" applyBorder="1">
      <alignment vertical="center"/>
    </xf>
    <xf numFmtId="0" fontId="24" fillId="0" borderId="0" xfId="0" applyFont="1" applyBorder="1">
      <alignment vertical="center"/>
    </xf>
    <xf numFmtId="0" fontId="24" fillId="0" borderId="0" xfId="0" applyFont="1" applyBorder="1" applyAlignment="1">
      <alignment vertical="top" wrapText="1"/>
    </xf>
    <xf numFmtId="0" fontId="24" fillId="0" borderId="0" xfId="0" applyFont="1" applyBorder="1" applyAlignment="1">
      <alignment horizontal="distributed" vertical="center"/>
    </xf>
    <xf numFmtId="0" fontId="19" fillId="0" borderId="83" xfId="0" applyFont="1" applyBorder="1">
      <alignment vertical="center"/>
    </xf>
    <xf numFmtId="0" fontId="24" fillId="0" borderId="61" xfId="0" applyFont="1" applyBorder="1" applyAlignment="1">
      <alignment horizontal="center" vertical="center" wrapText="1"/>
    </xf>
    <xf numFmtId="0" fontId="24" fillId="0" borderId="0" xfId="0" applyFont="1" applyAlignment="1">
      <alignment horizontal="left" vertical="center" wrapText="1"/>
    </xf>
    <xf numFmtId="57" fontId="37" fillId="0" borderId="1" xfId="0" applyNumberFormat="1" applyFont="1" applyBorder="1">
      <alignment vertical="center"/>
    </xf>
    <xf numFmtId="0" fontId="13" fillId="0" borderId="1" xfId="0" applyFont="1" applyBorder="1" applyAlignment="1">
      <alignment horizontal="center" vertical="center"/>
    </xf>
    <xf numFmtId="0" fontId="13" fillId="5" borderId="1"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1" xfId="0" applyFont="1" applyBorder="1">
      <alignment vertical="center"/>
    </xf>
    <xf numFmtId="0" fontId="10" fillId="0" borderId="0" xfId="0" applyFont="1" applyAlignment="1">
      <alignment vertical="center" shrinkToFit="1"/>
    </xf>
    <xf numFmtId="0" fontId="47" fillId="0" borderId="48" xfId="0" applyFont="1" applyBorder="1" applyAlignment="1">
      <alignment horizontal="left" vertical="center" indent="1"/>
    </xf>
    <xf numFmtId="0" fontId="48" fillId="0" borderId="15" xfId="0" applyFont="1" applyBorder="1" applyAlignment="1">
      <alignment horizontal="right" vertical="center"/>
    </xf>
    <xf numFmtId="0" fontId="20" fillId="0" borderId="72" xfId="0" applyFont="1" applyBorder="1" applyAlignment="1">
      <alignment vertical="center"/>
    </xf>
    <xf numFmtId="0" fontId="32" fillId="0" borderId="49" xfId="0" applyFont="1" applyBorder="1" applyAlignment="1">
      <alignment vertical="center"/>
    </xf>
    <xf numFmtId="0" fontId="29" fillId="0" borderId="16" xfId="0" applyFont="1" applyBorder="1" applyAlignment="1">
      <alignment horizontal="center" vertical="center"/>
    </xf>
    <xf numFmtId="0" fontId="29" fillId="0" borderId="40" xfId="0" applyFont="1" applyBorder="1" applyAlignment="1">
      <alignment vertical="center" shrinkToFit="1"/>
    </xf>
    <xf numFmtId="0" fontId="50" fillId="0" borderId="0" xfId="0" applyFont="1" applyAlignment="1">
      <alignment horizontal="left" vertical="center" indent="1"/>
    </xf>
    <xf numFmtId="0" fontId="7" fillId="3" borderId="0" xfId="0" applyFont="1" applyFill="1">
      <alignment vertical="center"/>
    </xf>
    <xf numFmtId="0" fontId="0" fillId="3" borderId="0" xfId="0" applyFill="1">
      <alignment vertical="center"/>
    </xf>
    <xf numFmtId="0" fontId="19" fillId="0" borderId="1" xfId="0" applyFont="1" applyBorder="1" applyAlignment="1">
      <alignment vertical="center"/>
    </xf>
    <xf numFmtId="176" fontId="0" fillId="2" borderId="1" xfId="0" applyNumberFormat="1" applyFill="1" applyBorder="1" applyAlignment="1">
      <alignment horizontal="left" vertical="center"/>
    </xf>
    <xf numFmtId="176" fontId="0" fillId="3" borderId="1" xfId="0" applyNumberFormat="1" applyFill="1" applyBorder="1" applyAlignment="1">
      <alignment horizontal="left" vertical="center"/>
    </xf>
    <xf numFmtId="0" fontId="0" fillId="3" borderId="1" xfId="0" applyFill="1" applyBorder="1" applyAlignment="1">
      <alignment horizontal="left" vertical="center" shrinkToFit="1"/>
    </xf>
    <xf numFmtId="0" fontId="0" fillId="3" borderId="9" xfId="0" applyFill="1" applyBorder="1" applyAlignment="1">
      <alignment vertical="center" shrinkToFit="1"/>
    </xf>
    <xf numFmtId="0" fontId="0" fillId="3" borderId="10" xfId="0" applyFill="1" applyBorder="1" applyAlignment="1">
      <alignment vertical="center" shrinkToFit="1"/>
    </xf>
    <xf numFmtId="0" fontId="0" fillId="3" borderId="11" xfId="0" applyFill="1" applyBorder="1" applyAlignment="1">
      <alignment vertical="center" shrinkToFit="1"/>
    </xf>
    <xf numFmtId="0" fontId="0" fillId="3" borderId="12" xfId="0" applyFill="1" applyBorder="1" applyAlignment="1">
      <alignment vertical="center" shrinkToFit="1"/>
    </xf>
    <xf numFmtId="0" fontId="0" fillId="3" borderId="1" xfId="0" applyFill="1" applyBorder="1" applyAlignment="1">
      <alignment vertical="center" shrinkToFit="1"/>
    </xf>
    <xf numFmtId="0" fontId="44" fillId="3" borderId="9" xfId="2" applyFill="1" applyBorder="1" applyAlignment="1">
      <alignment vertical="center" shrinkToFit="1"/>
    </xf>
    <xf numFmtId="0" fontId="0" fillId="3" borderId="14" xfId="0" applyFill="1" applyBorder="1" applyAlignment="1">
      <alignment vertical="center" shrinkToFit="1"/>
    </xf>
    <xf numFmtId="0" fontId="0" fillId="3" borderId="1" xfId="0" applyFill="1" applyBorder="1" applyAlignment="1">
      <alignment vertical="center"/>
    </xf>
    <xf numFmtId="0" fontId="0" fillId="0" borderId="14"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18" fillId="0" borderId="1" xfId="0" applyFont="1" applyBorder="1" applyAlignment="1">
      <alignment horizontal="center" vertical="center" shrinkToFi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5" borderId="1" xfId="0" applyFont="1" applyFill="1" applyBorder="1" applyAlignment="1">
      <alignment horizontal="center" vertical="center"/>
    </xf>
    <xf numFmtId="0" fontId="49" fillId="0" borderId="9" xfId="0" applyFont="1" applyBorder="1" applyAlignment="1">
      <alignment vertical="center" wrapText="1"/>
    </xf>
    <xf numFmtId="0" fontId="49" fillId="0" borderId="10" xfId="0" applyFont="1" applyBorder="1" applyAlignment="1">
      <alignment vertical="center" wrapText="1"/>
    </xf>
    <xf numFmtId="0" fontId="49" fillId="0" borderId="11" xfId="0" applyFont="1" applyBorder="1" applyAlignment="1">
      <alignment vertical="center" wrapText="1"/>
    </xf>
    <xf numFmtId="0" fontId="51" fillId="0" borderId="1" xfId="0" applyFont="1" applyBorder="1" applyAlignment="1">
      <alignmen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NumberFormat="1" applyFont="1" applyBorder="1" applyAlignment="1">
      <alignment horizontal="center" vertical="center"/>
    </xf>
    <xf numFmtId="0" fontId="24" fillId="0" borderId="0" xfId="0" applyFont="1" applyAlignment="1">
      <alignment horizontal="left" vertical="center"/>
    </xf>
    <xf numFmtId="0" fontId="18" fillId="0" borderId="0" xfId="0" applyFont="1" applyBorder="1" applyAlignment="1">
      <alignment horizontal="center" vertical="center"/>
    </xf>
    <xf numFmtId="0" fontId="24" fillId="0" borderId="0" xfId="0" applyFont="1" applyAlignment="1">
      <alignment horizontal="center" vertical="center"/>
    </xf>
    <xf numFmtId="0" fontId="18" fillId="0" borderId="0" xfId="0" applyFont="1" applyAlignment="1">
      <alignment vertical="center" wrapText="1"/>
    </xf>
    <xf numFmtId="0" fontId="18" fillId="0" borderId="55" xfId="0" applyFont="1" applyBorder="1" applyAlignment="1">
      <alignment horizontal="center" vertical="center"/>
    </xf>
    <xf numFmtId="176" fontId="18" fillId="0" borderId="0" xfId="0" applyNumberFormat="1" applyFont="1" applyAlignment="1">
      <alignment horizontal="center" vertical="center" shrinkToFit="1"/>
    </xf>
    <xf numFmtId="0" fontId="18" fillId="0" borderId="0" xfId="0" applyFont="1" applyAlignment="1">
      <alignment horizontal="left" vertical="top" wrapText="1" indent="1"/>
    </xf>
    <xf numFmtId="0" fontId="18" fillId="0" borderId="0" xfId="0" applyFont="1" applyAlignment="1">
      <alignment horizontal="left" vertical="center" indent="1"/>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34" fillId="0" borderId="86" xfId="0" applyNumberFormat="1" applyFont="1" applyBorder="1" applyAlignment="1">
      <alignment horizontal="center" vertical="center"/>
    </xf>
    <xf numFmtId="0" fontId="34" fillId="0" borderId="87" xfId="0" applyNumberFormat="1" applyFont="1" applyBorder="1" applyAlignment="1">
      <alignment horizontal="center" vertical="center"/>
    </xf>
    <xf numFmtId="0" fontId="34" fillId="0" borderId="88" xfId="0" applyNumberFormat="1" applyFont="1" applyBorder="1" applyAlignment="1">
      <alignment horizontal="center" vertical="center"/>
    </xf>
    <xf numFmtId="0" fontId="34" fillId="0" borderId="89"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9"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1" xfId="0" applyFont="1" applyBorder="1">
      <alignment vertical="center"/>
    </xf>
    <xf numFmtId="0" fontId="19" fillId="0" borderId="1" xfId="0" applyFont="1" applyBorder="1" applyAlignment="1">
      <alignment vertical="center" shrinkToFit="1"/>
    </xf>
    <xf numFmtId="0" fontId="19" fillId="4" borderId="65" xfId="0" applyFont="1" applyFill="1" applyBorder="1" applyAlignment="1">
      <alignment horizontal="center" vertical="center" shrinkToFit="1"/>
    </xf>
    <xf numFmtId="0" fontId="19" fillId="4" borderId="28" xfId="0" applyFont="1" applyFill="1" applyBorder="1" applyAlignment="1">
      <alignment horizontal="center" vertical="center" shrinkToFit="1"/>
    </xf>
    <xf numFmtId="0" fontId="19" fillId="4" borderId="29" xfId="0" applyFont="1" applyFill="1" applyBorder="1" applyAlignment="1">
      <alignment horizontal="center" vertical="center" shrinkToFit="1"/>
    </xf>
    <xf numFmtId="0" fontId="19" fillId="0" borderId="66" xfId="0" applyFont="1" applyBorder="1" applyAlignment="1">
      <alignment horizontal="center" vertical="center"/>
    </xf>
    <xf numFmtId="0" fontId="19" fillId="0" borderId="32" xfId="0" applyFont="1" applyBorder="1" applyAlignment="1">
      <alignment horizontal="center" vertical="center"/>
    </xf>
    <xf numFmtId="0" fontId="19" fillId="0" borderId="60" xfId="0" applyFont="1" applyBorder="1" applyAlignment="1">
      <alignment horizontal="center" vertical="center"/>
    </xf>
    <xf numFmtId="0" fontId="19" fillId="4" borderId="6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67" xfId="0" applyFont="1" applyFill="1" applyBorder="1" applyAlignment="1">
      <alignment horizontal="center" vertical="center"/>
    </xf>
    <xf numFmtId="0" fontId="19" fillId="4" borderId="12" xfId="0" applyFont="1" applyFill="1" applyBorder="1" applyAlignment="1">
      <alignment horizontal="center" vertical="center"/>
    </xf>
    <xf numFmtId="0" fontId="19" fillId="0" borderId="17" xfId="0" applyFont="1" applyBorder="1" applyAlignment="1">
      <alignment horizontal="center" vertical="center"/>
    </xf>
    <xf numFmtId="0" fontId="19" fillId="0" borderId="1" xfId="0" applyFont="1" applyBorder="1" applyAlignment="1">
      <alignment horizontal="center" vertical="center"/>
    </xf>
    <xf numFmtId="0" fontId="19" fillId="0" borderId="23" xfId="0"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63" xfId="0" applyFont="1" applyBorder="1" applyAlignment="1">
      <alignment horizontal="center" vertical="center"/>
    </xf>
    <xf numFmtId="0" fontId="19" fillId="0" borderId="35" xfId="0" applyFont="1" applyBorder="1" applyAlignment="1">
      <alignment horizontal="center" vertical="center"/>
    </xf>
    <xf numFmtId="0" fontId="19" fillId="0" borderId="8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0" borderId="40"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66"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38" xfId="0" applyFont="1" applyBorder="1" applyAlignment="1">
      <alignment horizontal="center" vertical="center"/>
    </xf>
    <xf numFmtId="0" fontId="19" fillId="0" borderId="8" xfId="0" applyFont="1" applyBorder="1" applyAlignment="1">
      <alignment horizontal="center" vertical="center"/>
    </xf>
    <xf numFmtId="0" fontId="19" fillId="0" borderId="39" xfId="0" applyFont="1" applyBorder="1" applyAlignment="1">
      <alignment horizontal="center" vertical="center"/>
    </xf>
    <xf numFmtId="0" fontId="19" fillId="4" borderId="65"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29" xfId="0" applyFont="1" applyFill="1" applyBorder="1" applyAlignment="1">
      <alignment horizontal="center" vertical="center"/>
    </xf>
    <xf numFmtId="0" fontId="21" fillId="0" borderId="0" xfId="0" applyFont="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4" fillId="0" borderId="49"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19" fillId="0" borderId="21" xfId="0" applyFont="1" applyBorder="1" applyAlignment="1">
      <alignment horizontal="center" vertical="center"/>
    </xf>
    <xf numFmtId="0" fontId="19" fillId="0" borderId="47"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1"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30"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4" borderId="5"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9" fillId="4" borderId="31" xfId="0" applyFont="1" applyFill="1" applyBorder="1" applyAlignment="1">
      <alignment horizontal="center" vertical="center"/>
    </xf>
    <xf numFmtId="0" fontId="19" fillId="4" borderId="32" xfId="0" applyFont="1" applyFill="1" applyBorder="1" applyAlignment="1">
      <alignment horizontal="center" vertical="center"/>
    </xf>
    <xf numFmtId="0" fontId="19" fillId="4" borderId="37"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4" fillId="0" borderId="0" xfId="0" applyFont="1" applyAlignment="1">
      <alignment horizontal="left" vertical="top" wrapText="1"/>
    </xf>
    <xf numFmtId="0" fontId="14" fillId="0" borderId="55" xfId="0" applyFont="1" applyBorder="1" applyAlignment="1">
      <alignment horizontal="right" vertical="top"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left" vertical="center" wrapText="1"/>
    </xf>
    <xf numFmtId="0" fontId="14" fillId="0" borderId="55" xfId="0" applyFont="1" applyBorder="1" applyAlignment="1">
      <alignment horizontal="right" vertical="center" wrapText="1"/>
    </xf>
    <xf numFmtId="0" fontId="14" fillId="0" borderId="55" xfId="0" applyFont="1" applyBorder="1" applyAlignment="1">
      <alignment horizontal="right" vertical="center"/>
    </xf>
    <xf numFmtId="0" fontId="14" fillId="0" borderId="0" xfId="0" applyFont="1" applyAlignment="1">
      <alignment vertical="top" wrapText="1"/>
    </xf>
    <xf numFmtId="0" fontId="14" fillId="0" borderId="55" xfId="0" applyFont="1" applyBorder="1" applyAlignment="1">
      <alignment horizontal="right" vertical="top"/>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9" xfId="0" applyFont="1" applyBorder="1" applyAlignment="1">
      <alignment horizontal="center" vertical="center" wrapText="1"/>
    </xf>
    <xf numFmtId="0" fontId="14" fillId="0" borderId="1" xfId="0" applyFont="1" applyBorder="1" applyAlignment="1">
      <alignment horizontal="center" vertical="center" textRotation="255"/>
    </xf>
    <xf numFmtId="0" fontId="14" fillId="0" borderId="1" xfId="0" applyFont="1" applyBorder="1" applyAlignment="1">
      <alignment horizontal="center" vertical="center"/>
    </xf>
    <xf numFmtId="0" fontId="14" fillId="0" borderId="9" xfId="0" applyFont="1" applyBorder="1" applyAlignment="1">
      <alignment horizontal="center" vertical="center" shrinkToFit="1"/>
    </xf>
    <xf numFmtId="0" fontId="14" fillId="0" borderId="11" xfId="0" applyFont="1" applyBorder="1" applyAlignment="1">
      <alignment horizontal="center" vertical="center"/>
    </xf>
    <xf numFmtId="0" fontId="14" fillId="0" borderId="1" xfId="0" applyFont="1" applyBorder="1" applyAlignment="1">
      <alignment horizontal="center" vertical="center" wrapText="1"/>
    </xf>
    <xf numFmtId="0" fontId="19" fillId="0" borderId="0" xfId="0" applyFont="1" applyAlignment="1">
      <alignment vertical="top" wrapText="1"/>
    </xf>
    <xf numFmtId="0" fontId="19" fillId="0" borderId="11" xfId="0" applyFont="1" applyBorder="1" applyAlignment="1">
      <alignment horizontal="center" vertical="center"/>
    </xf>
    <xf numFmtId="0" fontId="19" fillId="0" borderId="49"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77" fontId="14" fillId="0" borderId="9" xfId="0" applyNumberFormat="1" applyFont="1" applyBorder="1" applyAlignment="1">
      <alignment horizontal="center" vertical="center" shrinkToFit="1"/>
    </xf>
    <xf numFmtId="177" fontId="14" fillId="0" borderId="11" xfId="0" applyNumberFormat="1" applyFont="1" applyBorder="1" applyAlignment="1">
      <alignment horizontal="center" vertical="center" shrinkToFit="1"/>
    </xf>
    <xf numFmtId="0" fontId="19" fillId="0" borderId="1" xfId="0" applyFont="1" applyBorder="1" applyAlignment="1">
      <alignment horizontal="center" vertical="center" shrinkToFit="1"/>
    </xf>
    <xf numFmtId="177" fontId="14" fillId="0" borderId="55" xfId="0" applyNumberFormat="1" applyFont="1" applyBorder="1" applyAlignment="1">
      <alignment horizontal="center" vertical="center" shrinkToFit="1"/>
    </xf>
    <xf numFmtId="177" fontId="14" fillId="0" borderId="59" xfId="0" applyNumberFormat="1" applyFont="1" applyBorder="1" applyAlignment="1">
      <alignment horizontal="center" vertical="center" shrinkToFit="1"/>
    </xf>
    <xf numFmtId="0" fontId="19" fillId="0" borderId="1" xfId="0" applyFont="1" applyBorder="1" applyAlignment="1">
      <alignment horizontal="center" vertical="center" wrapText="1"/>
    </xf>
    <xf numFmtId="0" fontId="19" fillId="0" borderId="81" xfId="0" applyFont="1" applyBorder="1" applyAlignment="1">
      <alignment horizontal="center" vertical="center"/>
    </xf>
    <xf numFmtId="0" fontId="19" fillId="0" borderId="15" xfId="0" applyFont="1" applyBorder="1" applyAlignment="1">
      <alignment horizontal="center" vertical="center"/>
    </xf>
    <xf numFmtId="0" fontId="19" fillId="0" borderId="41" xfId="0" applyFont="1" applyBorder="1" applyAlignment="1">
      <alignment horizontal="center"/>
    </xf>
    <xf numFmtId="0" fontId="19" fillId="0" borderId="42" xfId="0" applyFont="1" applyBorder="1" applyAlignment="1">
      <alignment horizontal="center"/>
    </xf>
    <xf numFmtId="0" fontId="19" fillId="0" borderId="38" xfId="0" applyFont="1" applyBorder="1" applyAlignment="1">
      <alignment horizontal="center" vertical="top"/>
    </xf>
    <xf numFmtId="0" fontId="19" fillId="0" borderId="8" xfId="0" applyFont="1" applyBorder="1" applyAlignment="1">
      <alignment horizontal="center" vertical="top"/>
    </xf>
    <xf numFmtId="0" fontId="19" fillId="0" borderId="39" xfId="0" applyFont="1" applyBorder="1" applyAlignment="1">
      <alignment horizontal="center" vertical="top"/>
    </xf>
    <xf numFmtId="0" fontId="19" fillId="0" borderId="64" xfId="0" applyFont="1" applyBorder="1" applyAlignment="1">
      <alignment horizontal="center" vertical="center"/>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12" xfId="0" quotePrefix="1" applyFont="1" applyBorder="1" applyAlignment="1">
      <alignment horizontal="center" vertical="center"/>
    </xf>
    <xf numFmtId="0" fontId="19" fillId="0" borderId="1" xfId="0" quotePrefix="1" applyFont="1" applyBorder="1" applyAlignment="1">
      <alignment horizontal="center" vertical="center"/>
    </xf>
    <xf numFmtId="0" fontId="19" fillId="0" borderId="9" xfId="0" applyNumberFormat="1" applyFont="1" applyBorder="1" applyAlignment="1">
      <alignment horizontal="center" vertical="center" shrinkToFit="1"/>
    </xf>
    <xf numFmtId="0" fontId="19" fillId="0" borderId="10" xfId="0" applyNumberFormat="1" applyFont="1" applyBorder="1" applyAlignment="1">
      <alignment horizontal="center" vertical="center" shrinkToFit="1"/>
    </xf>
    <xf numFmtId="0" fontId="19" fillId="0" borderId="11" xfId="0" applyNumberFormat="1" applyFont="1" applyBorder="1" applyAlignment="1">
      <alignment horizontal="center" vertical="center" shrinkToFit="1"/>
    </xf>
    <xf numFmtId="0" fontId="22" fillId="0" borderId="0" xfId="0" applyFont="1" applyAlignment="1">
      <alignment horizontal="center" vertical="center"/>
    </xf>
    <xf numFmtId="0" fontId="19" fillId="0" borderId="14" xfId="0" applyFont="1" applyBorder="1" applyAlignment="1">
      <alignment horizontal="center" vertical="center"/>
    </xf>
    <xf numFmtId="0" fontId="19" fillId="0" borderId="48" xfId="0" applyFont="1" applyBorder="1" applyAlignment="1">
      <alignment horizontal="center" vertical="center"/>
    </xf>
    <xf numFmtId="0" fontId="22"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9" xfId="0" applyFont="1" applyBorder="1" applyAlignment="1">
      <alignment horizontal="center" vertical="center" wrapText="1"/>
    </xf>
    <xf numFmtId="38" fontId="14" fillId="0" borderId="75" xfId="1" applyFont="1" applyBorder="1" applyAlignment="1">
      <alignment vertical="center"/>
    </xf>
    <xf numFmtId="38" fontId="14" fillId="0" borderId="16" xfId="1" applyFont="1" applyBorder="1" applyAlignment="1">
      <alignment vertical="center"/>
    </xf>
    <xf numFmtId="38" fontId="14" fillId="0" borderId="13" xfId="1" applyFont="1" applyBorder="1" applyAlignment="1">
      <alignment vertical="center"/>
    </xf>
    <xf numFmtId="38" fontId="14" fillId="0" borderId="12" xfId="1" applyFont="1" applyBorder="1" applyAlignment="1">
      <alignment vertical="center"/>
    </xf>
    <xf numFmtId="38" fontId="14" fillId="0" borderId="9" xfId="1" applyFont="1" applyBorder="1" applyAlignment="1">
      <alignment horizontal="right" vertical="center"/>
    </xf>
    <xf numFmtId="38" fontId="14" fillId="0" borderId="11" xfId="1" applyFont="1" applyBorder="1" applyAlignment="1">
      <alignment horizontal="right" vertical="center"/>
    </xf>
    <xf numFmtId="0" fontId="27" fillId="0" borderId="0" xfId="0" applyFont="1" applyAlignment="1">
      <alignment horizontal="center" vertical="center"/>
    </xf>
    <xf numFmtId="0" fontId="24" fillId="0" borderId="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 xfId="0" applyFont="1" applyBorder="1" applyAlignment="1">
      <alignment horizontal="center" vertical="center"/>
    </xf>
    <xf numFmtId="0" fontId="24" fillId="0" borderId="42" xfId="0" applyFont="1" applyBorder="1" applyAlignment="1">
      <alignment horizontal="center" vertical="center"/>
    </xf>
    <xf numFmtId="0" fontId="24" fillId="0" borderId="80" xfId="0" applyFont="1" applyBorder="1" applyAlignment="1">
      <alignment horizontal="center" vertical="center"/>
    </xf>
    <xf numFmtId="0" fontId="14" fillId="0" borderId="41" xfId="0" applyFont="1" applyBorder="1" applyAlignment="1">
      <alignment vertical="center"/>
    </xf>
    <xf numFmtId="0" fontId="14" fillId="0" borderId="35" xfId="0" applyFont="1" applyBorder="1" applyAlignment="1">
      <alignment vertical="center"/>
    </xf>
    <xf numFmtId="0" fontId="24" fillId="0" borderId="48" xfId="0" applyFont="1" applyBorder="1" applyAlignment="1">
      <alignment horizontal="center" vertical="center"/>
    </xf>
    <xf numFmtId="0" fontId="24" fillId="0" borderId="15" xfId="0" applyFont="1" applyBorder="1" applyAlignment="1">
      <alignment horizontal="center" vertical="center"/>
    </xf>
    <xf numFmtId="0" fontId="22" fillId="0" borderId="0" xfId="0" applyFont="1" applyAlignment="1">
      <alignment horizontal="distributed" vertical="center" justifyLastLine="1"/>
    </xf>
    <xf numFmtId="0" fontId="22" fillId="0" borderId="8" xfId="0" applyFont="1" applyBorder="1" applyAlignment="1">
      <alignment horizontal="distributed" vertical="center" justifyLastLine="1"/>
    </xf>
    <xf numFmtId="0" fontId="24" fillId="0" borderId="0"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Border="1" applyAlignment="1">
      <alignment horizontal="left" vertical="center"/>
    </xf>
    <xf numFmtId="0" fontId="24" fillId="0" borderId="0" xfId="0" applyFont="1" applyBorder="1" applyAlignment="1">
      <alignment horizontal="center" vertical="center" shrinkToFit="1"/>
    </xf>
    <xf numFmtId="0" fontId="24" fillId="0" borderId="0" xfId="0" applyFont="1" applyBorder="1" applyAlignment="1">
      <alignment horizontal="center" vertical="center"/>
    </xf>
    <xf numFmtId="0" fontId="19" fillId="0" borderId="0" xfId="0" applyFont="1" applyAlignment="1">
      <alignment vertical="center" wrapText="1"/>
    </xf>
    <xf numFmtId="0" fontId="19" fillId="0" borderId="0" xfId="0" applyFont="1" applyAlignment="1">
      <alignment vertical="center"/>
    </xf>
    <xf numFmtId="176" fontId="24" fillId="0" borderId="0" xfId="0" applyNumberFormat="1" applyFont="1" applyAlignment="1">
      <alignment horizontal="center" vertical="center"/>
    </xf>
    <xf numFmtId="0" fontId="19" fillId="0" borderId="14" xfId="0" applyFont="1" applyBorder="1" applyAlignment="1">
      <alignment horizontal="center" vertical="center" shrinkToFit="1"/>
    </xf>
    <xf numFmtId="0" fontId="19" fillId="0" borderId="12" xfId="0" applyFont="1" applyBorder="1" applyAlignment="1">
      <alignment horizontal="center" vertical="center" shrinkToFit="1"/>
    </xf>
    <xf numFmtId="176" fontId="24" fillId="0" borderId="0" xfId="0" applyNumberFormat="1" applyFont="1" applyAlignment="1">
      <alignment horizontal="center" vertical="center" shrinkToFit="1"/>
    </xf>
    <xf numFmtId="176" fontId="19" fillId="0" borderId="8" xfId="0" applyNumberFormat="1" applyFont="1" applyBorder="1" applyAlignment="1">
      <alignment horizontal="center" vertical="center"/>
    </xf>
    <xf numFmtId="0" fontId="24" fillId="0" borderId="0" xfId="0" applyFont="1" applyAlignment="1">
      <alignment horizontal="left" vertical="top" wrapText="1" indent="1"/>
    </xf>
    <xf numFmtId="0" fontId="24" fillId="0" borderId="0" xfId="0" applyFont="1" applyAlignment="1">
      <alignment horizontal="left" vertical="center" indent="1"/>
    </xf>
    <xf numFmtId="0" fontId="53" fillId="0" borderId="0" xfId="3" applyFont="1" applyAlignment="1">
      <alignment horizontal="left" vertical="center"/>
    </xf>
    <xf numFmtId="0" fontId="54" fillId="0" borderId="0" xfId="3" applyFont="1"/>
    <xf numFmtId="0" fontId="53" fillId="0" borderId="0" xfId="3" applyFont="1" applyAlignment="1">
      <alignment horizontal="right" vertical="center"/>
    </xf>
    <xf numFmtId="0" fontId="55" fillId="0" borderId="0" xfId="3" applyFont="1" applyAlignment="1">
      <alignment horizontal="center" vertical="center"/>
    </xf>
    <xf numFmtId="0" fontId="56" fillId="0" borderId="0" xfId="3" applyFont="1"/>
    <xf numFmtId="0" fontId="53" fillId="0" borderId="0" xfId="3" applyFont="1" applyAlignment="1">
      <alignment horizontal="left" vertical="center" indent="1"/>
    </xf>
    <xf numFmtId="0" fontId="57" fillId="0" borderId="0" xfId="3" applyFont="1" applyAlignment="1">
      <alignment vertical="center"/>
    </xf>
    <xf numFmtId="0" fontId="53" fillId="0" borderId="83" xfId="3" applyFont="1" applyBorder="1" applyAlignment="1">
      <alignment horizontal="left" vertical="center"/>
    </xf>
    <xf numFmtId="0" fontId="54" fillId="0" borderId="83" xfId="3" applyFont="1" applyBorder="1"/>
    <xf numFmtId="0" fontId="53" fillId="0" borderId="0" xfId="3" applyFont="1" applyBorder="1" applyAlignment="1">
      <alignment horizontal="left" vertical="center"/>
    </xf>
    <xf numFmtId="0" fontId="54" fillId="0" borderId="0" xfId="3" applyFont="1" applyBorder="1"/>
    <xf numFmtId="0" fontId="57" fillId="0" borderId="0" xfId="3" applyFont="1"/>
  </cellXfs>
  <cellStyles count="4">
    <cellStyle name="ハイパーリンク" xfId="2" builtinId="8"/>
    <cellStyle name="桁区切り" xfId="1" builtinId="6"/>
    <cellStyle name="標準" xfId="0" builtinId="0"/>
    <cellStyle name="標準 2" xfId="3"/>
  </cellStyles>
  <dxfs count="23">
    <dxf>
      <fill>
        <patternFill>
          <bgColor theme="0" tint="-0.14996795556505021"/>
        </patternFill>
      </fill>
    </dxf>
    <dxf>
      <fill>
        <patternFill>
          <bgColor rgb="FFFFFF00"/>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border>
        <right/>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K$16" lockText="1" noThreeD="1"/>
</file>

<file path=xl/ctrlProps/ctrlProp2.xml><?xml version="1.0" encoding="utf-8"?>
<formControlPr xmlns="http://schemas.microsoft.com/office/spreadsheetml/2009/9/main" objectType="CheckBox" fmlaLink="$K$17" lockText="1" noThreeD="1"/>
</file>

<file path=xl/ctrlProps/ctrlProp3.xml><?xml version="1.0" encoding="utf-8"?>
<formControlPr xmlns="http://schemas.microsoft.com/office/spreadsheetml/2009/9/main" objectType="CheckBox" fmlaLink="$K$18" lockText="1" noThreeD="1"/>
</file>

<file path=xl/ctrlProps/ctrlProp4.xml><?xml version="1.0" encoding="utf-8"?>
<formControlPr xmlns="http://schemas.microsoft.com/office/spreadsheetml/2009/9/main" objectType="CheckBox" fmlaLink="$AE$44" lockText="1" noThreeD="1"/>
</file>

<file path=xl/ctrlProps/ctrlProp5.xml><?xml version="1.0" encoding="utf-8"?>
<formControlPr xmlns="http://schemas.microsoft.com/office/spreadsheetml/2009/9/main" objectType="CheckBox" fmlaLink="$AF$44" lockText="1" noThreeD="1"/>
</file>

<file path=xl/ctrlProps/ctrlProp6.xml><?xml version="1.0" encoding="utf-8"?>
<formControlPr xmlns="http://schemas.microsoft.com/office/spreadsheetml/2009/9/main" objectType="CheckBox" fmlaLink="$AH$4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466725</xdr:colOff>
          <xdr:row>14</xdr:row>
          <xdr:rowOff>219075</xdr:rowOff>
        </xdr:from>
        <xdr:to>
          <xdr:col>3</xdr:col>
          <xdr:colOff>781050</xdr:colOff>
          <xdr:row>16</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219075</xdr:rowOff>
        </xdr:from>
        <xdr:to>
          <xdr:col>3</xdr:col>
          <xdr:colOff>781050</xdr:colOff>
          <xdr:row>17</xdr:row>
          <xdr:rowOff>28575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16</xdr:row>
          <xdr:rowOff>219075</xdr:rowOff>
        </xdr:from>
        <xdr:to>
          <xdr:col>3</xdr:col>
          <xdr:colOff>771525</xdr:colOff>
          <xdr:row>18</xdr:row>
          <xdr:rowOff>28575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104775</xdr:colOff>
      <xdr:row>18</xdr:row>
      <xdr:rowOff>9525</xdr:rowOff>
    </xdr:from>
    <xdr:to>
      <xdr:col>1</xdr:col>
      <xdr:colOff>104775</xdr:colOff>
      <xdr:row>21</xdr:row>
      <xdr:rowOff>19050</xdr:rowOff>
    </xdr:to>
    <xdr:cxnSp macro="">
      <xdr:nvCxnSpPr>
        <xdr:cNvPr id="3" name="直線矢印コネクタ 2"/>
        <xdr:cNvCxnSpPr/>
      </xdr:nvCxnSpPr>
      <xdr:spPr>
        <a:xfrm>
          <a:off x="514350" y="3238500"/>
          <a:ext cx="0" cy="457200"/>
        </a:xfrm>
        <a:prstGeom prst="straightConnector1">
          <a:avLst/>
        </a:prstGeom>
        <a:ln w="381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0</xdr:rowOff>
    </xdr:from>
    <xdr:to>
      <xdr:col>14</xdr:col>
      <xdr:colOff>57150</xdr:colOff>
      <xdr:row>11</xdr:row>
      <xdr:rowOff>161926</xdr:rowOff>
    </xdr:to>
    <xdr:sp macro="" textlink="">
      <xdr:nvSpPr>
        <xdr:cNvPr id="4" name="テキスト ボックス 3"/>
        <xdr:cNvSpPr txBox="1"/>
      </xdr:nvSpPr>
      <xdr:spPr>
        <a:xfrm>
          <a:off x="7448550" y="1304925"/>
          <a:ext cx="2647950" cy="847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対応する </a:t>
          </a:r>
          <a:r>
            <a:rPr kumimoji="1" lang="en-US" altLang="ja-JP" sz="1100" b="1">
              <a:solidFill>
                <a:srgbClr val="FF0000"/>
              </a:solidFill>
            </a:rPr>
            <a:t>Excel</a:t>
          </a:r>
          <a:r>
            <a:rPr kumimoji="1" lang="en-US" altLang="ja-JP" sz="1100" b="1" baseline="0">
              <a:solidFill>
                <a:srgbClr val="FF0000"/>
              </a:solidFill>
            </a:rPr>
            <a:t> </a:t>
          </a:r>
          <a:r>
            <a:rPr kumimoji="1" lang="ja-JP" altLang="en-US" sz="1100" b="1">
              <a:solidFill>
                <a:srgbClr val="FF0000"/>
              </a:solidFill>
            </a:rPr>
            <a:t>によっては、申請日が平成表示となる場合があります。この場合には、直接「令和○年○月○日」と入力してください。</a:t>
          </a:r>
        </a:p>
      </xdr:txBody>
    </xdr:sp>
    <xdr:clientData/>
  </xdr:twoCellAnchor>
  <xdr:twoCellAnchor>
    <xdr:from>
      <xdr:col>11</xdr:col>
      <xdr:colOff>114300</xdr:colOff>
      <xdr:row>17</xdr:row>
      <xdr:rowOff>238125</xdr:rowOff>
    </xdr:from>
    <xdr:to>
      <xdr:col>13</xdr:col>
      <xdr:colOff>171450</xdr:colOff>
      <xdr:row>23</xdr:row>
      <xdr:rowOff>9525</xdr:rowOff>
    </xdr:to>
    <xdr:sp macro="" textlink="">
      <xdr:nvSpPr>
        <xdr:cNvPr id="5" name="テキスト ボックス 4"/>
        <xdr:cNvSpPr txBox="1"/>
      </xdr:nvSpPr>
      <xdr:spPr>
        <a:xfrm>
          <a:off x="6877050" y="3267075"/>
          <a:ext cx="264795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記入欄が不足し、欄を追加（行の挿入等）をした結果、枚数が複数となる場合は、指定する削除可能である行を削除して構わない。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42</xdr:row>
          <xdr:rowOff>133350</xdr:rowOff>
        </xdr:from>
        <xdr:to>
          <xdr:col>11</xdr:col>
          <xdr:colOff>104775</xdr:colOff>
          <xdr:row>44</xdr:row>
          <xdr:rowOff>47625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42</xdr:row>
          <xdr:rowOff>133350</xdr:rowOff>
        </xdr:from>
        <xdr:to>
          <xdr:col>16</xdr:col>
          <xdr:colOff>104775</xdr:colOff>
          <xdr:row>44</xdr:row>
          <xdr:rowOff>47625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42</xdr:row>
          <xdr:rowOff>142875</xdr:rowOff>
        </xdr:from>
        <xdr:to>
          <xdr:col>22</xdr:col>
          <xdr:colOff>66675</xdr:colOff>
          <xdr:row>44</xdr:row>
          <xdr:rowOff>47625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11431</xdr:colOff>
      <xdr:row>0</xdr:row>
      <xdr:rowOff>45720</xdr:rowOff>
    </xdr:from>
    <xdr:to>
      <xdr:col>21</xdr:col>
      <xdr:colOff>184786</xdr:colOff>
      <xdr:row>5</xdr:row>
      <xdr:rowOff>121920</xdr:rowOff>
    </xdr:to>
    <xdr:sp macro="" textlink="">
      <xdr:nvSpPr>
        <xdr:cNvPr id="2" name="テキスト ボックス 1"/>
        <xdr:cNvSpPr txBox="1"/>
      </xdr:nvSpPr>
      <xdr:spPr>
        <a:xfrm>
          <a:off x="8119111" y="45720"/>
          <a:ext cx="3236595"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a:solidFill>
                <a:srgbClr val="FF0000"/>
              </a:solidFill>
            </a:rPr>
            <a:t>技術者の生年月日及び資格のコード番号（３桁）については、下記のセルに入力してください。</a:t>
          </a:r>
          <a:endParaRPr kumimoji="1" lang="en-US" altLang="ja-JP" sz="1050">
            <a:solidFill>
              <a:srgbClr val="FF0000"/>
            </a:solidFill>
          </a:endParaRPr>
        </a:p>
        <a:p>
          <a:r>
            <a:rPr kumimoji="1" lang="ja-JP" altLang="en-US" sz="1050">
              <a:solidFill>
                <a:srgbClr val="FF0000"/>
              </a:solidFill>
            </a:rPr>
            <a:t>入力後、調書に自動で入力されます。</a:t>
          </a:r>
          <a:endParaRPr kumimoji="1" lang="en-US" altLang="ja-JP" sz="1050">
            <a:solidFill>
              <a:srgbClr val="FF0000"/>
            </a:solidFill>
          </a:endParaRPr>
        </a:p>
        <a:p>
          <a:r>
            <a:rPr kumimoji="1" lang="en-US" altLang="ja-JP" sz="1050">
              <a:solidFill>
                <a:srgbClr val="FF0000"/>
              </a:solidFill>
            </a:rPr>
            <a:t>#N/A</a:t>
          </a:r>
          <a:r>
            <a:rPr kumimoji="1" lang="ja-JP" altLang="en-US" sz="1050">
              <a:solidFill>
                <a:srgbClr val="FF0000"/>
              </a:solidFill>
            </a:rPr>
            <a:t>と表示される場合は、コード番号を再確認してください。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9525</xdr:rowOff>
    </xdr:from>
    <xdr:to>
      <xdr:col>15</xdr:col>
      <xdr:colOff>504824</xdr:colOff>
      <xdr:row>3</xdr:row>
      <xdr:rowOff>76200</xdr:rowOff>
    </xdr:to>
    <xdr:sp macro="" textlink="">
      <xdr:nvSpPr>
        <xdr:cNvPr id="2" name="テキスト ボックス 1"/>
        <xdr:cNvSpPr txBox="1"/>
      </xdr:nvSpPr>
      <xdr:spPr>
        <a:xfrm>
          <a:off x="7315200" y="9525"/>
          <a:ext cx="3248024"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対応する </a:t>
          </a:r>
          <a:r>
            <a:rPr kumimoji="1" lang="en-US" altLang="ja-JP" sz="1100" b="1">
              <a:solidFill>
                <a:srgbClr val="FF0000"/>
              </a:solidFill>
            </a:rPr>
            <a:t>Excel</a:t>
          </a:r>
          <a:r>
            <a:rPr kumimoji="1" lang="en-US" altLang="ja-JP" sz="1100" b="1" baseline="0">
              <a:solidFill>
                <a:srgbClr val="FF0000"/>
              </a:solidFill>
            </a:rPr>
            <a:t> </a:t>
          </a:r>
          <a:r>
            <a:rPr kumimoji="1" lang="ja-JP" altLang="en-US" sz="1100" b="1">
              <a:solidFill>
                <a:srgbClr val="FF0000"/>
              </a:solidFill>
            </a:rPr>
            <a:t>によっては、申請日、許可年月日が平成表示となる場合があります。この場合には、直接「令和○年○月○日」と入力してください。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447675</xdr:colOff>
      <xdr:row>18</xdr:row>
      <xdr:rowOff>161925</xdr:rowOff>
    </xdr:from>
    <xdr:to>
      <xdr:col>11</xdr:col>
      <xdr:colOff>352425</xdr:colOff>
      <xdr:row>20</xdr:row>
      <xdr:rowOff>247651</xdr:rowOff>
    </xdr:to>
    <xdr:sp macro="" textlink="">
      <xdr:nvSpPr>
        <xdr:cNvPr id="2" name="テキスト ボックス 1"/>
        <xdr:cNvSpPr txBox="1"/>
      </xdr:nvSpPr>
      <xdr:spPr>
        <a:xfrm>
          <a:off x="10134600" y="5629275"/>
          <a:ext cx="2647950" cy="847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２以上の建設工事の種別を希望する場合で、本様式を直接使用するときは、</a:t>
          </a:r>
          <a:r>
            <a:rPr lang="ja-JP" altLang="en-US" sz="1100" b="1">
              <a:solidFill>
                <a:srgbClr val="FF0000"/>
              </a:solidFill>
              <a:latin typeface="+mn-lt"/>
              <a:ea typeface="+mn-ea"/>
              <a:cs typeface="+mn-cs"/>
            </a:rPr>
            <a:t>ドラッグ</a:t>
          </a:r>
          <a:r>
            <a:rPr lang="en-US" altLang="ja-JP" sz="1100">
              <a:solidFill>
                <a:srgbClr val="FF0000"/>
              </a:solidFill>
              <a:latin typeface="+mn-lt"/>
              <a:ea typeface="+mn-ea"/>
              <a:cs typeface="+mn-cs"/>
            </a:rPr>
            <a:t>&amp;</a:t>
          </a:r>
          <a:r>
            <a:rPr lang="ja-JP" altLang="en-US" sz="1100" b="1">
              <a:solidFill>
                <a:srgbClr val="FF0000"/>
              </a:solidFill>
              <a:latin typeface="+mn-lt"/>
              <a:ea typeface="+mn-ea"/>
              <a:cs typeface="+mn-cs"/>
            </a:rPr>
            <a:t>ドロップで</a:t>
          </a:r>
          <a:r>
            <a:rPr kumimoji="1" lang="ja-JP" altLang="en-US" sz="1100" b="1">
              <a:solidFill>
                <a:srgbClr val="FF0000"/>
              </a:solidFill>
            </a:rPr>
            <a:t>印刷範囲を広げて使用してください。</a:t>
          </a:r>
        </a:p>
      </xdr:txBody>
    </xdr:sp>
    <xdr:clientData/>
  </xdr:twoCellAnchor>
  <xdr:twoCellAnchor>
    <xdr:from>
      <xdr:col>7</xdr:col>
      <xdr:colOff>0</xdr:colOff>
      <xdr:row>19</xdr:row>
      <xdr:rowOff>204788</xdr:rowOff>
    </xdr:from>
    <xdr:to>
      <xdr:col>7</xdr:col>
      <xdr:colOff>447675</xdr:colOff>
      <xdr:row>21</xdr:row>
      <xdr:rowOff>0</xdr:rowOff>
    </xdr:to>
    <xdr:cxnSp macro="">
      <xdr:nvCxnSpPr>
        <xdr:cNvPr id="4" name="直線矢印コネクタ 3"/>
        <xdr:cNvCxnSpPr>
          <a:stCxn id="2" idx="1"/>
        </xdr:cNvCxnSpPr>
      </xdr:nvCxnSpPr>
      <xdr:spPr>
        <a:xfrm flipH="1">
          <a:off x="9681882" y="6031847"/>
          <a:ext cx="447675" cy="557212"/>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8</xdr:row>
      <xdr:rowOff>0</xdr:rowOff>
    </xdr:from>
    <xdr:to>
      <xdr:col>11</xdr:col>
      <xdr:colOff>476250</xdr:colOff>
      <xdr:row>12</xdr:row>
      <xdr:rowOff>142876</xdr:rowOff>
    </xdr:to>
    <xdr:sp macro="" textlink="">
      <xdr:nvSpPr>
        <xdr:cNvPr id="2" name="テキスト ボックス 1"/>
        <xdr:cNvSpPr txBox="1"/>
      </xdr:nvSpPr>
      <xdr:spPr>
        <a:xfrm>
          <a:off x="7277100" y="1495425"/>
          <a:ext cx="2647950" cy="847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対応する </a:t>
          </a:r>
          <a:r>
            <a:rPr kumimoji="1" lang="en-US" altLang="ja-JP" sz="1100" b="1">
              <a:solidFill>
                <a:srgbClr val="FF0000"/>
              </a:solidFill>
            </a:rPr>
            <a:t>Excel</a:t>
          </a:r>
          <a:r>
            <a:rPr kumimoji="1" lang="en-US" altLang="ja-JP" sz="1100" b="1" baseline="0">
              <a:solidFill>
                <a:srgbClr val="FF0000"/>
              </a:solidFill>
            </a:rPr>
            <a:t> </a:t>
          </a:r>
          <a:r>
            <a:rPr kumimoji="1" lang="ja-JP" altLang="en-US" sz="1100" b="1">
              <a:solidFill>
                <a:srgbClr val="FF0000"/>
              </a:solidFill>
            </a:rPr>
            <a:t>によっては、申請日が平成表示となる場合があります。この場合には、直接「令和○年○月○日」と入力してください。</a:t>
          </a:r>
        </a:p>
      </xdr:txBody>
    </xdr:sp>
    <xdr:clientData/>
  </xdr:twoCellAnchor>
  <xdr:twoCellAnchor>
    <xdr:from>
      <xdr:col>9</xdr:col>
      <xdr:colOff>161925</xdr:colOff>
      <xdr:row>0</xdr:row>
      <xdr:rowOff>57149</xdr:rowOff>
    </xdr:from>
    <xdr:to>
      <xdr:col>10</xdr:col>
      <xdr:colOff>2124075</xdr:colOff>
      <xdr:row>3</xdr:row>
      <xdr:rowOff>133349</xdr:rowOff>
    </xdr:to>
    <xdr:sp macro="" textlink="">
      <xdr:nvSpPr>
        <xdr:cNvPr id="3" name="テキスト ボックス 2"/>
        <xdr:cNvSpPr txBox="1"/>
      </xdr:nvSpPr>
      <xdr:spPr>
        <a:xfrm>
          <a:off x="6753225" y="57149"/>
          <a:ext cx="26479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市内業者及び準市内業者で保護観察対象者を雇用している場合に提出してください。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city.tsuruga.lg.jp/about_city/business/contract_bid/nyusatsusankashikaku/kyosonyusatsumeibo.files/r1.2koujimeibo.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57"/>
  <sheetViews>
    <sheetView view="pageBreakPreview" topLeftCell="A31" zoomScaleNormal="100" zoomScaleSheetLayoutView="100" workbookViewId="0">
      <selection activeCell="F44" sqref="F44"/>
    </sheetView>
  </sheetViews>
  <sheetFormatPr defaultRowHeight="18.75" customHeight="1" x14ac:dyDescent="0.15"/>
  <cols>
    <col min="1" max="1" width="7.25" customWidth="1"/>
    <col min="2" max="2" width="9" customWidth="1"/>
    <col min="3" max="3" width="23" customWidth="1"/>
    <col min="4" max="14" width="15" customWidth="1"/>
    <col min="15" max="15" width="9" style="4"/>
    <col min="16" max="16" width="3.75" style="4" customWidth="1"/>
  </cols>
  <sheetData>
    <row r="1" spans="1:16" ht="18.75" customHeight="1" x14ac:dyDescent="0.15">
      <c r="B1" t="s">
        <v>121</v>
      </c>
      <c r="O1" s="8" t="s">
        <v>104</v>
      </c>
    </row>
    <row r="2" spans="1:16" ht="18.75" customHeight="1" x14ac:dyDescent="0.15">
      <c r="C2" t="s">
        <v>33</v>
      </c>
      <c r="D2" s="365"/>
      <c r="E2" s="365"/>
      <c r="J2" s="19"/>
      <c r="K2" s="30" t="s">
        <v>780</v>
      </c>
      <c r="O2" s="8" t="s">
        <v>1012</v>
      </c>
    </row>
    <row r="3" spans="1:16" ht="18.75" customHeight="1" x14ac:dyDescent="0.15">
      <c r="C3" t="s">
        <v>52</v>
      </c>
      <c r="D3" s="370"/>
      <c r="E3" s="370"/>
      <c r="F3" t="s">
        <v>120</v>
      </c>
      <c r="O3" s="8" t="s">
        <v>105</v>
      </c>
    </row>
    <row r="4" spans="1:16" ht="18.75" customHeight="1" x14ac:dyDescent="0.15">
      <c r="C4" t="s">
        <v>36</v>
      </c>
      <c r="D4" s="370"/>
      <c r="E4" s="370"/>
      <c r="F4" t="s">
        <v>120</v>
      </c>
      <c r="J4" s="77"/>
      <c r="K4" s="30" t="s">
        <v>779</v>
      </c>
    </row>
    <row r="5" spans="1:16" ht="18.75" customHeight="1" x14ac:dyDescent="0.15">
      <c r="C5" t="s">
        <v>53</v>
      </c>
      <c r="D5" s="39"/>
      <c r="O5" s="8" t="s">
        <v>106</v>
      </c>
      <c r="P5" s="6" t="s">
        <v>392</v>
      </c>
    </row>
    <row r="6" spans="1:16" ht="18.75" customHeight="1" x14ac:dyDescent="0.15">
      <c r="J6" s="40"/>
      <c r="K6" s="30" t="s">
        <v>616</v>
      </c>
      <c r="O6" s="8" t="s">
        <v>107</v>
      </c>
      <c r="P6" s="9" t="s">
        <v>393</v>
      </c>
    </row>
    <row r="7" spans="1:16" ht="18.75" customHeight="1" x14ac:dyDescent="0.15">
      <c r="A7" s="18" t="s">
        <v>122</v>
      </c>
      <c r="K7" s="30" t="s">
        <v>617</v>
      </c>
      <c r="O7" s="8" t="s">
        <v>108</v>
      </c>
      <c r="P7" s="9" t="s">
        <v>394</v>
      </c>
    </row>
    <row r="8" spans="1:16" ht="18.75" customHeight="1" x14ac:dyDescent="0.15">
      <c r="B8" t="s">
        <v>123</v>
      </c>
      <c r="K8" s="30" t="s">
        <v>618</v>
      </c>
      <c r="O8" s="8" t="s">
        <v>109</v>
      </c>
      <c r="P8" s="9" t="s">
        <v>395</v>
      </c>
    </row>
    <row r="9" spans="1:16" ht="18.75" customHeight="1" x14ac:dyDescent="0.15">
      <c r="C9" t="s">
        <v>1023</v>
      </c>
      <c r="D9" s="31"/>
      <c r="E9" t="s">
        <v>1013</v>
      </c>
      <c r="O9" s="8" t="s">
        <v>110</v>
      </c>
      <c r="P9" s="9" t="s">
        <v>396</v>
      </c>
    </row>
    <row r="10" spans="1:16" ht="18.75" customHeight="1" x14ac:dyDescent="0.15">
      <c r="E10" t="s">
        <v>1015</v>
      </c>
      <c r="O10" s="329" t="s">
        <v>1014</v>
      </c>
    </row>
    <row r="11" spans="1:16" ht="18.75" customHeight="1" x14ac:dyDescent="0.15">
      <c r="B11" t="s">
        <v>13</v>
      </c>
      <c r="O11" s="17" t="s">
        <v>112</v>
      </c>
    </row>
    <row r="12" spans="1:16" ht="18.75" customHeight="1" x14ac:dyDescent="0.15">
      <c r="C12" t="s">
        <v>6</v>
      </c>
      <c r="D12" s="77"/>
      <c r="E12" s="321"/>
      <c r="O12" s="17" t="s">
        <v>111</v>
      </c>
    </row>
    <row r="13" spans="1:16" ht="18.75" customHeight="1" x14ac:dyDescent="0.15">
      <c r="C13" t="s">
        <v>7</v>
      </c>
      <c r="D13" s="77"/>
    </row>
    <row r="14" spans="1:16" ht="18.75" customHeight="1" x14ac:dyDescent="0.15">
      <c r="C14" t="s">
        <v>8</v>
      </c>
      <c r="D14" s="77"/>
      <c r="E14" t="s">
        <v>398</v>
      </c>
      <c r="O14" s="8" t="s">
        <v>115</v>
      </c>
    </row>
    <row r="15" spans="1:16" ht="18.75" customHeight="1" x14ac:dyDescent="0.15">
      <c r="C15" t="s">
        <v>10</v>
      </c>
      <c r="D15" s="77"/>
      <c r="O15" s="8" t="s">
        <v>116</v>
      </c>
    </row>
    <row r="16" spans="1:16" ht="18.75" customHeight="1" x14ac:dyDescent="0.15">
      <c r="C16" t="s">
        <v>372</v>
      </c>
      <c r="D16" s="77"/>
      <c r="E16" s="43" t="s">
        <v>375</v>
      </c>
      <c r="F16" t="s">
        <v>373</v>
      </c>
      <c r="K16" s="40" t="b">
        <v>0</v>
      </c>
      <c r="O16" s="8" t="s">
        <v>117</v>
      </c>
    </row>
    <row r="17" spans="2:18" ht="18.75" customHeight="1" x14ac:dyDescent="0.15">
      <c r="D17" s="77"/>
      <c r="E17" s="43" t="s">
        <v>376</v>
      </c>
      <c r="K17" s="40" t="b">
        <v>0</v>
      </c>
    </row>
    <row r="18" spans="2:18" ht="18.75" customHeight="1" x14ac:dyDescent="0.15">
      <c r="C18" t="s">
        <v>397</v>
      </c>
      <c r="D18" s="77"/>
      <c r="E18" s="48" t="s">
        <v>405</v>
      </c>
      <c r="K18" s="40" t="b">
        <v>0</v>
      </c>
      <c r="O18" s="8" t="s">
        <v>113</v>
      </c>
      <c r="Q18" s="8" t="s">
        <v>959</v>
      </c>
    </row>
    <row r="19" spans="2:18" ht="18.75" customHeight="1" x14ac:dyDescent="0.15">
      <c r="E19" s="49" t="s">
        <v>400</v>
      </c>
      <c r="O19" s="8" t="s">
        <v>114</v>
      </c>
      <c r="Q19" s="8" t="s">
        <v>960</v>
      </c>
    </row>
    <row r="20" spans="2:18" ht="18.75" customHeight="1" x14ac:dyDescent="0.15">
      <c r="E20" s="49" t="s">
        <v>1006</v>
      </c>
    </row>
    <row r="21" spans="2:18" ht="18.75" customHeight="1" x14ac:dyDescent="0.15">
      <c r="B21" t="s">
        <v>46</v>
      </c>
      <c r="O21" s="8" t="s">
        <v>17</v>
      </c>
      <c r="P21" s="17" t="s">
        <v>378</v>
      </c>
      <c r="R21" s="43" t="str">
        <f>IF(D22="個人",D24,IF(D25="前",IF(D22="その他",E22&amp;D24,E22&amp;D24),IF(D22="その他",D24&amp;E22,D24&amp;E22)))</f>
        <v>（株）</v>
      </c>
    </row>
    <row r="22" spans="2:18" ht="18.75" customHeight="1" x14ac:dyDescent="0.15">
      <c r="C22" t="s">
        <v>16</v>
      </c>
      <c r="D22" s="76" t="s">
        <v>17</v>
      </c>
      <c r="E22" s="307" t="str">
        <f>IF(D22="その他","直接入力",IF(OR(D22="個人",D22=""),"",VLOOKUP(D22,O21:P26,2,FALSE)))</f>
        <v>（株）</v>
      </c>
      <c r="F22" t="s">
        <v>1016</v>
      </c>
      <c r="O22" s="8" t="s">
        <v>18</v>
      </c>
      <c r="P22" s="17" t="s">
        <v>379</v>
      </c>
    </row>
    <row r="23" spans="2:18" ht="18.75" customHeight="1" x14ac:dyDescent="0.15">
      <c r="C23" t="s">
        <v>39</v>
      </c>
      <c r="D23" s="370"/>
      <c r="E23" s="370"/>
      <c r="F23" s="370"/>
      <c r="G23" s="274" t="str">
        <f>IF(LEN(D23)&lt;24,"","業者カードNo.1の本店商号のフリガナの文字数が23文字を超えましたので、手入力で入力をしてください。")</f>
        <v/>
      </c>
      <c r="O23" s="8" t="s">
        <v>380</v>
      </c>
      <c r="P23" s="17" t="s">
        <v>381</v>
      </c>
    </row>
    <row r="24" spans="2:18" ht="18.75" customHeight="1" x14ac:dyDescent="0.15">
      <c r="C24" t="s">
        <v>40</v>
      </c>
      <c r="D24" s="370"/>
      <c r="E24" s="370"/>
      <c r="F24" s="370"/>
      <c r="G24" s="274" t="str">
        <f>IF(LEN(D24)&lt;24,"","業者カードNo.1の本店商号の文字数が23文字を超えましたので、手入力で入力をしてください。")</f>
        <v/>
      </c>
      <c r="O24" s="8" t="s">
        <v>19</v>
      </c>
      <c r="P24" s="17" t="s">
        <v>382</v>
      </c>
    </row>
    <row r="25" spans="2:18" ht="18.75" customHeight="1" x14ac:dyDescent="0.15">
      <c r="C25" t="s">
        <v>9</v>
      </c>
      <c r="D25" s="78"/>
      <c r="O25" s="8" t="s">
        <v>119</v>
      </c>
      <c r="P25" s="17" t="s">
        <v>383</v>
      </c>
    </row>
    <row r="26" spans="2:18" ht="18.75" customHeight="1" x14ac:dyDescent="0.15">
      <c r="C26" t="s">
        <v>41</v>
      </c>
      <c r="D26" s="370"/>
      <c r="E26" s="370"/>
      <c r="O26" s="8" t="s">
        <v>384</v>
      </c>
      <c r="P26" s="17" t="s">
        <v>385</v>
      </c>
    </row>
    <row r="27" spans="2:18" ht="18.75" customHeight="1" x14ac:dyDescent="0.15">
      <c r="C27" t="s">
        <v>42</v>
      </c>
      <c r="D27" s="370"/>
      <c r="E27" s="370"/>
      <c r="F27" s="11" t="s">
        <v>120</v>
      </c>
      <c r="H27" t="s">
        <v>958</v>
      </c>
      <c r="O27" s="8" t="s">
        <v>20</v>
      </c>
      <c r="P27" s="17"/>
    </row>
    <row r="28" spans="2:18" ht="18.75" customHeight="1" x14ac:dyDescent="0.15">
      <c r="C28" t="s">
        <v>43</v>
      </c>
      <c r="D28" s="370"/>
      <c r="E28" s="370"/>
      <c r="F28" s="11" t="s">
        <v>120</v>
      </c>
      <c r="H28" s="79"/>
      <c r="I28" s="326" t="str">
        <f>IF(H28="敦賀市","注）代表者個人の市税の納税証明書が必要となります。","")</f>
        <v/>
      </c>
      <c r="O28" s="8" t="s">
        <v>117</v>
      </c>
      <c r="P28" s="17"/>
    </row>
    <row r="29" spans="2:18" ht="18.75" customHeight="1" x14ac:dyDescent="0.15">
      <c r="C29" t="s">
        <v>24</v>
      </c>
      <c r="D29" s="37"/>
      <c r="F29" s="102" t="s">
        <v>1017</v>
      </c>
      <c r="O29" s="46"/>
    </row>
    <row r="30" spans="2:18" ht="18.75" customHeight="1" x14ac:dyDescent="0.15">
      <c r="C30" t="s">
        <v>25</v>
      </c>
      <c r="D30" s="373"/>
      <c r="E30" s="373"/>
      <c r="F30" s="373"/>
      <c r="G30" s="373"/>
      <c r="H30" s="373"/>
      <c r="I30" s="373"/>
      <c r="J30" s="373"/>
      <c r="K30" s="373"/>
      <c r="O30" s="5" t="s">
        <v>101</v>
      </c>
      <c r="P30" s="6" t="s">
        <v>102</v>
      </c>
    </row>
    <row r="31" spans="2:18" ht="18.75" customHeight="1" x14ac:dyDescent="0.15">
      <c r="C31" t="s">
        <v>26</v>
      </c>
      <c r="D31" s="370"/>
      <c r="E31" s="370"/>
      <c r="F31" s="330" t="s">
        <v>1018</v>
      </c>
      <c r="G31" s="1"/>
      <c r="H31" s="274" t="str">
        <f>IF(LEN(E31)&lt;47,"","業者カードNo.1の本店所在地の文字数が46文字を超えましたので、手入力で入力をしてください。")</f>
        <v/>
      </c>
      <c r="I31" s="1"/>
      <c r="J31" s="1"/>
      <c r="K31" s="1"/>
      <c r="O31" s="5" t="s">
        <v>54</v>
      </c>
      <c r="P31" s="6" t="s">
        <v>103</v>
      </c>
    </row>
    <row r="32" spans="2:18" ht="18.75" customHeight="1" x14ac:dyDescent="0.15">
      <c r="C32" t="s">
        <v>27</v>
      </c>
      <c r="D32" s="372"/>
      <c r="E32" s="372"/>
      <c r="F32" s="331" t="s">
        <v>1018</v>
      </c>
      <c r="G32" s="1"/>
      <c r="H32" s="1"/>
      <c r="I32" s="1"/>
      <c r="J32" s="1"/>
      <c r="K32" s="1"/>
      <c r="O32" s="5" t="s">
        <v>55</v>
      </c>
      <c r="P32" s="6" t="s">
        <v>138</v>
      </c>
    </row>
    <row r="33" spans="1:16" ht="18.75" customHeight="1" x14ac:dyDescent="0.15">
      <c r="C33" t="s">
        <v>28</v>
      </c>
      <c r="D33" s="371"/>
      <c r="E33" s="367"/>
      <c r="F33" s="368"/>
      <c r="G33" s="274" t="str">
        <f>IF(LEN(D33)&lt;47,"","業者カードNo.1の本店メールアドレスの文字数が46文字を超えましたので、手入力で入力をしてください。")</f>
        <v/>
      </c>
      <c r="H33" s="1"/>
      <c r="I33" s="1"/>
      <c r="J33" s="1"/>
      <c r="K33" s="1"/>
      <c r="O33" s="5" t="s">
        <v>56</v>
      </c>
      <c r="P33" s="6" t="s">
        <v>139</v>
      </c>
    </row>
    <row r="34" spans="1:16" ht="18.75" customHeight="1" x14ac:dyDescent="0.15">
      <c r="O34" s="5" t="s">
        <v>59</v>
      </c>
      <c r="P34" s="6" t="s">
        <v>140</v>
      </c>
    </row>
    <row r="35" spans="1:16" ht="18.75" customHeight="1" x14ac:dyDescent="0.15">
      <c r="B35" t="s">
        <v>47</v>
      </c>
      <c r="O35" s="5" t="s">
        <v>61</v>
      </c>
      <c r="P35" s="6" t="s">
        <v>141</v>
      </c>
    </row>
    <row r="36" spans="1:16" ht="18.75" customHeight="1" x14ac:dyDescent="0.15">
      <c r="C36" t="s">
        <v>399</v>
      </c>
      <c r="D36" s="370"/>
      <c r="E36" s="370"/>
      <c r="F36" s="370"/>
      <c r="O36" s="5" t="s">
        <v>63</v>
      </c>
      <c r="P36" s="6" t="s">
        <v>142</v>
      </c>
    </row>
    <row r="37" spans="1:16" ht="18.75" customHeight="1" x14ac:dyDescent="0.15">
      <c r="C37" t="s">
        <v>48</v>
      </c>
      <c r="D37" s="370"/>
      <c r="E37" s="370"/>
      <c r="F37" s="11" t="s">
        <v>988</v>
      </c>
      <c r="O37" s="5" t="s">
        <v>65</v>
      </c>
      <c r="P37" s="6" t="s">
        <v>143</v>
      </c>
    </row>
    <row r="38" spans="1:16" ht="18.75" customHeight="1" x14ac:dyDescent="0.15">
      <c r="C38" t="s">
        <v>49</v>
      </c>
      <c r="D38" s="370"/>
      <c r="E38" s="370"/>
      <c r="O38" s="5" t="s">
        <v>67</v>
      </c>
      <c r="P38" s="6" t="s">
        <v>144</v>
      </c>
    </row>
    <row r="39" spans="1:16" ht="18.75" customHeight="1" x14ac:dyDescent="0.15">
      <c r="C39" t="s">
        <v>50</v>
      </c>
      <c r="D39" s="370"/>
      <c r="E39" s="370"/>
      <c r="F39" s="11" t="s">
        <v>120</v>
      </c>
      <c r="H39" t="s">
        <v>961</v>
      </c>
      <c r="O39" s="5" t="s">
        <v>69</v>
      </c>
      <c r="P39" s="6" t="s">
        <v>145</v>
      </c>
    </row>
    <row r="40" spans="1:16" ht="18.75" customHeight="1" x14ac:dyDescent="0.15">
      <c r="C40" t="s">
        <v>51</v>
      </c>
      <c r="D40" s="370"/>
      <c r="E40" s="370"/>
      <c r="F40" s="11" t="s">
        <v>120</v>
      </c>
      <c r="H40" s="79"/>
      <c r="I40" s="326" t="str">
        <f>IF(H40="敦賀市","注）代表者個人の市税の納税証明書が必要となります。","")</f>
        <v/>
      </c>
      <c r="O40" s="5" t="s">
        <v>71</v>
      </c>
      <c r="P40" s="6" t="s">
        <v>146</v>
      </c>
    </row>
    <row r="41" spans="1:16" ht="18.75" customHeight="1" x14ac:dyDescent="0.15">
      <c r="C41" t="s">
        <v>24</v>
      </c>
      <c r="D41" s="42"/>
      <c r="F41" s="102" t="s">
        <v>1017</v>
      </c>
      <c r="O41" s="5" t="s">
        <v>73</v>
      </c>
      <c r="P41" s="6">
        <v>10</v>
      </c>
    </row>
    <row r="42" spans="1:16" ht="18.75" customHeight="1" x14ac:dyDescent="0.15">
      <c r="C42" t="s">
        <v>25</v>
      </c>
      <c r="D42" s="366"/>
      <c r="E42" s="367"/>
      <c r="F42" s="367"/>
      <c r="G42" s="367"/>
      <c r="H42" s="367"/>
      <c r="I42" s="367"/>
      <c r="J42" s="367"/>
      <c r="K42" s="368"/>
      <c r="O42" s="5" t="s">
        <v>75</v>
      </c>
      <c r="P42" s="6">
        <v>11</v>
      </c>
    </row>
    <row r="43" spans="1:16" ht="18.75" customHeight="1" x14ac:dyDescent="0.15">
      <c r="C43" t="s">
        <v>26</v>
      </c>
      <c r="D43" s="369"/>
      <c r="E43" s="369"/>
      <c r="F43" s="330" t="s">
        <v>1018</v>
      </c>
      <c r="H43" s="274" t="str">
        <f>IF(LEN(D42)&lt;47,"","業者カードNo.1の委任先所在地の文字数が46文字を超えましたので、手入力で入力をしてください。")</f>
        <v/>
      </c>
      <c r="O43" s="5" t="s">
        <v>77</v>
      </c>
      <c r="P43" s="6">
        <v>12</v>
      </c>
    </row>
    <row r="44" spans="1:16" ht="18.75" customHeight="1" x14ac:dyDescent="0.15">
      <c r="C44" t="s">
        <v>27</v>
      </c>
      <c r="D44" s="370"/>
      <c r="E44" s="370"/>
      <c r="F44" s="331" t="s">
        <v>1018</v>
      </c>
      <c r="O44" s="5" t="s">
        <v>79</v>
      </c>
      <c r="P44" s="6">
        <v>13</v>
      </c>
    </row>
    <row r="45" spans="1:16" ht="18.75" customHeight="1" x14ac:dyDescent="0.15">
      <c r="C45" t="s">
        <v>28</v>
      </c>
      <c r="D45" s="371"/>
      <c r="E45" s="367"/>
      <c r="F45" s="368"/>
      <c r="G45" s="274" t="str">
        <f>IF(LEN(D45)&lt;47,"","業者カードNo.1の本店メールアドレスの文字数が46文字を超えましたので、手入力で入力をしてください。")</f>
        <v/>
      </c>
      <c r="O45" s="5" t="s">
        <v>81</v>
      </c>
      <c r="P45" s="6">
        <v>14</v>
      </c>
    </row>
    <row r="46" spans="1:16" ht="18.75" customHeight="1" x14ac:dyDescent="0.15">
      <c r="C46" t="s">
        <v>374</v>
      </c>
      <c r="D46" s="77"/>
      <c r="F46" s="11" t="s">
        <v>404</v>
      </c>
      <c r="O46" s="5" t="s">
        <v>83</v>
      </c>
      <c r="P46" s="6">
        <v>15</v>
      </c>
    </row>
    <row r="47" spans="1:16" ht="18.75" customHeight="1" x14ac:dyDescent="0.15">
      <c r="O47" s="5" t="s">
        <v>85</v>
      </c>
      <c r="P47" s="6">
        <v>16</v>
      </c>
    </row>
    <row r="48" spans="1:16" ht="18.75" customHeight="1" x14ac:dyDescent="0.15">
      <c r="A48" s="18" t="s">
        <v>126</v>
      </c>
      <c r="O48" s="5" t="s">
        <v>87</v>
      </c>
      <c r="P48" s="6">
        <v>17</v>
      </c>
    </row>
    <row r="49" spans="1:17" ht="18.75" customHeight="1" x14ac:dyDescent="0.15">
      <c r="B49" s="11" t="s">
        <v>148</v>
      </c>
      <c r="O49" s="5" t="s">
        <v>90</v>
      </c>
      <c r="P49" s="6">
        <v>19</v>
      </c>
    </row>
    <row r="50" spans="1:17" ht="18.75" customHeight="1" x14ac:dyDescent="0.15">
      <c r="C50" t="s">
        <v>295</v>
      </c>
      <c r="D50" s="79"/>
      <c r="E50" s="12" t="str">
        <f>IF(D50="","",IF(D50="国土交通","大臣","知事"))</f>
        <v/>
      </c>
      <c r="O50" s="5" t="s">
        <v>92</v>
      </c>
      <c r="P50" s="6">
        <v>20</v>
      </c>
    </row>
    <row r="51" spans="1:17" ht="18.75" customHeight="1" x14ac:dyDescent="0.15">
      <c r="C51" t="s">
        <v>355</v>
      </c>
      <c r="D51" s="12" t="str">
        <f>IF(D50="","",VLOOKUP(D50,O30:P77,2,FALSE))</f>
        <v/>
      </c>
      <c r="E51" s="25" t="s">
        <v>118</v>
      </c>
      <c r="F51" s="21"/>
      <c r="G51" s="11" t="s">
        <v>994</v>
      </c>
      <c r="O51" s="5" t="s">
        <v>94</v>
      </c>
      <c r="P51" s="6">
        <v>21</v>
      </c>
    </row>
    <row r="52" spans="1:17" ht="18.75" customHeight="1" x14ac:dyDescent="0.15">
      <c r="G52" s="36" t="s">
        <v>342</v>
      </c>
      <c r="H52" s="36" t="s">
        <v>963</v>
      </c>
      <c r="I52" s="36" t="s">
        <v>339</v>
      </c>
      <c r="J52" s="36" t="s">
        <v>340</v>
      </c>
      <c r="O52" s="5" t="s">
        <v>96</v>
      </c>
      <c r="P52" s="6">
        <v>22</v>
      </c>
    </row>
    <row r="53" spans="1:17" ht="18.75" customHeight="1" x14ac:dyDescent="0.15">
      <c r="C53" t="s">
        <v>147</v>
      </c>
      <c r="D53" s="364"/>
      <c r="E53" s="364"/>
      <c r="G53" s="40">
        <f>YEAR(D53)</f>
        <v>1900</v>
      </c>
      <c r="H53" s="41">
        <f>IF(OR(G53&gt;2019,AND(G53=2019,I53&gt;4)),G53-18-2000,G53+12-2000)</f>
        <v>-88</v>
      </c>
      <c r="I53" s="40">
        <f>MONTH(D53)</f>
        <v>1</v>
      </c>
      <c r="J53" s="40">
        <f>DAY(D53)</f>
        <v>0</v>
      </c>
      <c r="K53" s="11" t="s">
        <v>313</v>
      </c>
      <c r="O53" s="5" t="s">
        <v>98</v>
      </c>
      <c r="P53" s="6">
        <v>23</v>
      </c>
      <c r="Q53" s="11" t="s">
        <v>1066</v>
      </c>
    </row>
    <row r="54" spans="1:17" ht="18.75" customHeight="1" x14ac:dyDescent="0.15">
      <c r="C54" t="s">
        <v>343</v>
      </c>
      <c r="D54" s="363" t="str">
        <f>IF(D53="","",DATE(G54,I54,J54))</f>
        <v/>
      </c>
      <c r="E54" s="363"/>
      <c r="G54" s="40">
        <f>IF(AND(I53=6,J53=1),G53+1,YEAR(EDATE(D53,19)))</f>
        <v>1901</v>
      </c>
      <c r="H54" s="41">
        <f>IF(OR(G54&gt;2019,AND(G54=2019,I54&gt;4)),G54-18-2000,G54+12-2000)</f>
        <v>-87</v>
      </c>
      <c r="I54" s="40">
        <f>IF(AND(I53=6,J53=1),12,IF(J53=1,MONTH(EDATE(D53,19))-1,MONTH(EDATE(D53,19))))</f>
        <v>7</v>
      </c>
      <c r="J54" s="40">
        <f>IF(AND(I53=7,J53&gt;29),IF(DAY(DATE(G54,3,0))=29,29,DAY(EDATE(D53,19))),DAY(EDATE(D53,19)-1))</f>
        <v>30</v>
      </c>
      <c r="K54" s="11" t="s">
        <v>313</v>
      </c>
      <c r="O54" s="5" t="s">
        <v>100</v>
      </c>
      <c r="P54" s="6">
        <v>24</v>
      </c>
    </row>
    <row r="55" spans="1:17" ht="18.75" customHeight="1" x14ac:dyDescent="0.15">
      <c r="A55" s="15"/>
      <c r="B55" s="15"/>
      <c r="C55" s="15"/>
      <c r="D55" s="15"/>
      <c r="E55" s="15"/>
      <c r="F55" s="15"/>
      <c r="G55" s="34"/>
      <c r="H55" s="34"/>
      <c r="I55" s="15"/>
      <c r="J55" s="15"/>
      <c r="K55" s="15"/>
      <c r="L55" s="35"/>
      <c r="M55" s="15"/>
      <c r="N55" s="15"/>
      <c r="O55" s="5" t="s">
        <v>57</v>
      </c>
      <c r="P55" s="6">
        <v>25</v>
      </c>
    </row>
    <row r="56" spans="1:17" ht="18.75" customHeight="1" x14ac:dyDescent="0.15">
      <c r="C56" s="13" t="s">
        <v>167</v>
      </c>
      <c r="D56" s="32">
        <f>+D57+D60+D61</f>
        <v>0</v>
      </c>
      <c r="E56" t="s">
        <v>135</v>
      </c>
      <c r="F56" s="11" t="s">
        <v>166</v>
      </c>
      <c r="O56" s="5" t="s">
        <v>58</v>
      </c>
      <c r="P56" s="6">
        <v>26</v>
      </c>
    </row>
    <row r="57" spans="1:17" ht="18.75" customHeight="1" x14ac:dyDescent="0.15">
      <c r="C57" s="14" t="s">
        <v>168</v>
      </c>
      <c r="D57" s="20"/>
      <c r="E57" t="s">
        <v>135</v>
      </c>
      <c r="F57" t="s">
        <v>990</v>
      </c>
      <c r="O57" s="5" t="s">
        <v>60</v>
      </c>
      <c r="P57" s="6">
        <v>27</v>
      </c>
    </row>
    <row r="58" spans="1:17" ht="18.75" customHeight="1" x14ac:dyDescent="0.15">
      <c r="C58" s="14" t="s">
        <v>1071</v>
      </c>
      <c r="D58" s="20"/>
      <c r="E58" t="s">
        <v>135</v>
      </c>
      <c r="F58" t="s">
        <v>1072</v>
      </c>
      <c r="O58" s="5" t="s">
        <v>62</v>
      </c>
      <c r="P58" s="6">
        <v>28</v>
      </c>
    </row>
    <row r="59" spans="1:17" ht="18.75" customHeight="1" x14ac:dyDescent="0.15">
      <c r="C59" s="14" t="s">
        <v>462</v>
      </c>
      <c r="D59" s="20"/>
      <c r="E59" t="s">
        <v>463</v>
      </c>
      <c r="F59" t="s">
        <v>991</v>
      </c>
      <c r="O59" s="5" t="s">
        <v>64</v>
      </c>
      <c r="P59" s="6">
        <v>29</v>
      </c>
    </row>
    <row r="60" spans="1:17" ht="18.75" customHeight="1" x14ac:dyDescent="0.15">
      <c r="C60" s="14" t="s">
        <v>169</v>
      </c>
      <c r="D60" s="20"/>
      <c r="E60" t="s">
        <v>135</v>
      </c>
      <c r="F60" t="s">
        <v>992</v>
      </c>
      <c r="O60" s="5" t="s">
        <v>66</v>
      </c>
      <c r="P60" s="6">
        <v>30</v>
      </c>
    </row>
    <row r="61" spans="1:17" ht="18.75" customHeight="1" x14ac:dyDescent="0.15">
      <c r="C61" s="14" t="s">
        <v>170</v>
      </c>
      <c r="D61" s="20"/>
      <c r="E61" t="s">
        <v>135</v>
      </c>
      <c r="F61" t="s">
        <v>993</v>
      </c>
      <c r="O61" s="5" t="s">
        <v>68</v>
      </c>
      <c r="P61" s="6">
        <v>31</v>
      </c>
    </row>
    <row r="62" spans="1:17" ht="18.75" customHeight="1" x14ac:dyDescent="0.15">
      <c r="C62" s="13" t="s">
        <v>132</v>
      </c>
      <c r="D62" s="32">
        <f>+D63-D56</f>
        <v>0</v>
      </c>
      <c r="E62" t="s">
        <v>135</v>
      </c>
      <c r="F62" s="11" t="s">
        <v>165</v>
      </c>
      <c r="I62" s="51"/>
      <c r="O62" s="5" t="s">
        <v>70</v>
      </c>
      <c r="P62" s="6">
        <v>32</v>
      </c>
    </row>
    <row r="63" spans="1:17" ht="18.75" customHeight="1" x14ac:dyDescent="0.15">
      <c r="C63" t="s">
        <v>171</v>
      </c>
      <c r="D63" s="20"/>
      <c r="E63" t="s">
        <v>135</v>
      </c>
      <c r="O63" s="5" t="s">
        <v>72</v>
      </c>
      <c r="P63" s="6">
        <v>33</v>
      </c>
    </row>
    <row r="64" spans="1:17" ht="18.75" customHeight="1" x14ac:dyDescent="0.15">
      <c r="O64" s="5" t="s">
        <v>74</v>
      </c>
      <c r="P64" s="6">
        <v>34</v>
      </c>
    </row>
    <row r="65" spans="2:16" ht="18.75" customHeight="1" x14ac:dyDescent="0.15">
      <c r="C65" t="s">
        <v>172</v>
      </c>
      <c r="D65" s="20"/>
      <c r="E65" s="30" t="s">
        <v>137</v>
      </c>
      <c r="F65" t="s">
        <v>1022</v>
      </c>
      <c r="O65" s="5" t="s">
        <v>76</v>
      </c>
      <c r="P65" s="6">
        <v>35</v>
      </c>
    </row>
    <row r="66" spans="2:16" ht="18.75" customHeight="1" x14ac:dyDescent="0.15">
      <c r="C66" s="16" t="s">
        <v>173</v>
      </c>
      <c r="D66" s="20"/>
      <c r="E66" t="s">
        <v>136</v>
      </c>
      <c r="O66" s="5" t="s">
        <v>78</v>
      </c>
      <c r="P66" s="6">
        <v>36</v>
      </c>
    </row>
    <row r="67" spans="2:16" ht="18.75" customHeight="1" x14ac:dyDescent="0.15">
      <c r="O67" s="5" t="s">
        <v>80</v>
      </c>
      <c r="P67" s="6">
        <v>37</v>
      </c>
    </row>
    <row r="68" spans="2:16" ht="18.75" customHeight="1" x14ac:dyDescent="0.15">
      <c r="C68" s="16" t="s">
        <v>174</v>
      </c>
      <c r="D68" s="20"/>
      <c r="E68" t="s">
        <v>136</v>
      </c>
      <c r="O68" s="5" t="s">
        <v>82</v>
      </c>
      <c r="P68" s="6">
        <v>38</v>
      </c>
    </row>
    <row r="69" spans="2:16" ht="18.75" customHeight="1" x14ac:dyDescent="0.15">
      <c r="C69" s="13"/>
      <c r="D69" s="13"/>
      <c r="E69" s="13"/>
      <c r="O69" s="5" t="s">
        <v>84</v>
      </c>
      <c r="P69" s="6">
        <v>39</v>
      </c>
    </row>
    <row r="70" spans="2:16" ht="18.75" customHeight="1" x14ac:dyDescent="0.15">
      <c r="C70" t="s">
        <v>128</v>
      </c>
      <c r="D70" s="19"/>
      <c r="E70" t="s">
        <v>134</v>
      </c>
      <c r="F70" t="s">
        <v>989</v>
      </c>
      <c r="O70" s="5" t="s">
        <v>86</v>
      </c>
      <c r="P70" s="6">
        <v>40</v>
      </c>
    </row>
    <row r="71" spans="2:16" ht="18.75" customHeight="1" x14ac:dyDescent="0.15">
      <c r="C71" s="16" t="s">
        <v>175</v>
      </c>
      <c r="D71" s="20"/>
      <c r="E71" t="s">
        <v>136</v>
      </c>
      <c r="O71" s="5" t="s">
        <v>88</v>
      </c>
      <c r="P71" s="6">
        <v>41</v>
      </c>
    </row>
    <row r="72" spans="2:16" ht="18.75" customHeight="1" x14ac:dyDescent="0.15">
      <c r="O72" s="5" t="s">
        <v>89</v>
      </c>
      <c r="P72" s="6">
        <v>42</v>
      </c>
    </row>
    <row r="73" spans="2:16" ht="18.75" customHeight="1" x14ac:dyDescent="0.15">
      <c r="B73" s="11" t="s">
        <v>150</v>
      </c>
      <c r="O73" s="5" t="s">
        <v>91</v>
      </c>
      <c r="P73" s="6">
        <v>43</v>
      </c>
    </row>
    <row r="74" spans="2:16" ht="18.75" customHeight="1" x14ac:dyDescent="0.15">
      <c r="C74" s="13" t="s">
        <v>176</v>
      </c>
      <c r="D74" s="20"/>
      <c r="E74" s="30" t="s">
        <v>137</v>
      </c>
      <c r="F74" t="s">
        <v>152</v>
      </c>
      <c r="I74" s="11" t="s">
        <v>1019</v>
      </c>
      <c r="O74" s="5" t="s">
        <v>93</v>
      </c>
      <c r="P74" s="6">
        <v>44</v>
      </c>
    </row>
    <row r="75" spans="2:16" ht="18.75" customHeight="1" x14ac:dyDescent="0.15">
      <c r="C75" s="13" t="s">
        <v>177</v>
      </c>
      <c r="D75" s="20"/>
      <c r="E75" s="30" t="s">
        <v>137</v>
      </c>
      <c r="F75" t="s">
        <v>153</v>
      </c>
      <c r="I75" s="332" t="s">
        <v>1019</v>
      </c>
      <c r="O75" s="5" t="s">
        <v>95</v>
      </c>
      <c r="P75" s="6">
        <v>45</v>
      </c>
    </row>
    <row r="76" spans="2:16" ht="18.75" customHeight="1" x14ac:dyDescent="0.15">
      <c r="O76" s="7" t="s">
        <v>97</v>
      </c>
      <c r="P76" s="6">
        <v>46</v>
      </c>
    </row>
    <row r="77" spans="2:16" ht="18.75" customHeight="1" x14ac:dyDescent="0.15">
      <c r="C77" s="13" t="s">
        <v>178</v>
      </c>
      <c r="D77" s="20"/>
      <c r="E77" s="30" t="s">
        <v>137</v>
      </c>
      <c r="F77" t="s">
        <v>154</v>
      </c>
      <c r="I77" s="11" t="s">
        <v>1019</v>
      </c>
      <c r="O77" s="10" t="s">
        <v>99</v>
      </c>
      <c r="P77" s="9">
        <v>47</v>
      </c>
    </row>
    <row r="79" spans="2:16" ht="18.75" customHeight="1" x14ac:dyDescent="0.15">
      <c r="C79" s="13" t="s">
        <v>972</v>
      </c>
      <c r="D79" s="20"/>
      <c r="E79" s="30" t="s">
        <v>137</v>
      </c>
      <c r="F79" t="s">
        <v>155</v>
      </c>
      <c r="I79" s="11" t="s">
        <v>1020</v>
      </c>
      <c r="O79" s="17" t="s">
        <v>240</v>
      </c>
    </row>
    <row r="80" spans="2:16" ht="18.75" customHeight="1" x14ac:dyDescent="0.15">
      <c r="O80" s="17" t="s">
        <v>241</v>
      </c>
    </row>
    <row r="81" spans="1:17" ht="18.75" customHeight="1" x14ac:dyDescent="0.15">
      <c r="B81" s="11" t="s">
        <v>151</v>
      </c>
    </row>
    <row r="82" spans="1:17" ht="18.75" customHeight="1" x14ac:dyDescent="0.15">
      <c r="C82" s="13" t="s">
        <v>179</v>
      </c>
      <c r="D82" s="20"/>
      <c r="E82" s="30" t="s">
        <v>137</v>
      </c>
      <c r="F82" t="s">
        <v>149</v>
      </c>
      <c r="I82" s="11" t="s">
        <v>1021</v>
      </c>
      <c r="O82" s="17" t="s">
        <v>180</v>
      </c>
      <c r="P82" s="9" t="s">
        <v>208</v>
      </c>
    </row>
    <row r="83" spans="1:17" ht="18.75" customHeight="1" x14ac:dyDescent="0.15">
      <c r="F83" s="22" t="s">
        <v>973</v>
      </c>
      <c r="O83" s="17" t="s">
        <v>181</v>
      </c>
      <c r="P83" s="9" t="s">
        <v>209</v>
      </c>
    </row>
    <row r="84" spans="1:17" ht="18.75" customHeight="1" x14ac:dyDescent="0.15">
      <c r="B84" s="11" t="s">
        <v>161</v>
      </c>
      <c r="O84" s="17" t="s">
        <v>183</v>
      </c>
      <c r="P84" s="9" t="s">
        <v>210</v>
      </c>
    </row>
    <row r="85" spans="1:17" ht="18.75" customHeight="1" x14ac:dyDescent="0.15">
      <c r="C85" t="s">
        <v>156</v>
      </c>
      <c r="D85" s="33" t="str">
        <f>IF(D79=0,"",ROUND(D82/D79*100,1))</f>
        <v/>
      </c>
      <c r="E85" t="s">
        <v>160</v>
      </c>
      <c r="F85" s="11" t="s">
        <v>162</v>
      </c>
      <c r="O85" s="17" t="s">
        <v>184</v>
      </c>
      <c r="P85" s="9" t="s">
        <v>211</v>
      </c>
    </row>
    <row r="86" spans="1:17" ht="18.75" customHeight="1" x14ac:dyDescent="0.15">
      <c r="C86" t="s">
        <v>157</v>
      </c>
      <c r="D86" s="33" t="str">
        <f>IF(D74=0,"",ROUND(D74/D77*100,1))</f>
        <v/>
      </c>
      <c r="E86" t="s">
        <v>160</v>
      </c>
      <c r="F86" s="11" t="s">
        <v>163</v>
      </c>
      <c r="O86" s="17" t="s">
        <v>1029</v>
      </c>
      <c r="P86" s="9" t="s">
        <v>212</v>
      </c>
    </row>
    <row r="87" spans="1:17" ht="18.75" customHeight="1" x14ac:dyDescent="0.15">
      <c r="C87" t="s">
        <v>158</v>
      </c>
      <c r="D87" s="33" t="str">
        <f>IF(D65=0,"",ROUND(D75/D65*100,1))</f>
        <v/>
      </c>
      <c r="E87" t="s">
        <v>160</v>
      </c>
      <c r="F87" s="11" t="s">
        <v>164</v>
      </c>
      <c r="O87" s="17" t="s">
        <v>182</v>
      </c>
      <c r="P87" s="9" t="s">
        <v>213</v>
      </c>
    </row>
    <row r="88" spans="1:17" ht="18.75" customHeight="1" x14ac:dyDescent="0.15">
      <c r="O88" s="17" t="s">
        <v>185</v>
      </c>
      <c r="P88" s="9" t="s">
        <v>214</v>
      </c>
    </row>
    <row r="89" spans="1:17" ht="18.75" customHeight="1" x14ac:dyDescent="0.15">
      <c r="A89" s="18" t="s">
        <v>238</v>
      </c>
      <c r="O89" s="17" t="s">
        <v>186</v>
      </c>
      <c r="P89" s="9" t="s">
        <v>215</v>
      </c>
    </row>
    <row r="90" spans="1:17" ht="18.75" customHeight="1" x14ac:dyDescent="0.15">
      <c r="B90" t="s">
        <v>1030</v>
      </c>
      <c r="M90" s="315" t="s">
        <v>1031</v>
      </c>
      <c r="O90" s="17" t="s">
        <v>187</v>
      </c>
      <c r="P90" s="9" t="s">
        <v>216</v>
      </c>
    </row>
    <row r="91" spans="1:17" ht="18.75" customHeight="1" x14ac:dyDescent="0.15">
      <c r="A91" s="374"/>
      <c r="B91" s="376" t="s">
        <v>4</v>
      </c>
      <c r="C91" s="376" t="s">
        <v>239</v>
      </c>
      <c r="D91" s="3" t="s">
        <v>242</v>
      </c>
      <c r="E91" s="72" t="s">
        <v>615</v>
      </c>
      <c r="F91" s="3" t="s">
        <v>243</v>
      </c>
      <c r="G91" s="353" t="s">
        <v>1076</v>
      </c>
      <c r="H91" s="55" t="s">
        <v>245</v>
      </c>
      <c r="I91" s="54" t="s">
        <v>117</v>
      </c>
      <c r="J91" s="3" t="s">
        <v>244</v>
      </c>
      <c r="K91" s="374" t="s">
        <v>377</v>
      </c>
      <c r="L91" s="377" t="s">
        <v>419</v>
      </c>
      <c r="M91" s="377" t="s">
        <v>420</v>
      </c>
      <c r="O91" s="17" t="s">
        <v>188</v>
      </c>
      <c r="P91" s="9" t="s">
        <v>217</v>
      </c>
    </row>
    <row r="92" spans="1:17" ht="18.75" customHeight="1" x14ac:dyDescent="0.15">
      <c r="A92" s="375"/>
      <c r="B92" s="375"/>
      <c r="C92" s="375"/>
      <c r="D92" s="28" t="s">
        <v>314</v>
      </c>
      <c r="E92" s="28" t="s">
        <v>995</v>
      </c>
      <c r="F92" s="28" t="s">
        <v>314</v>
      </c>
      <c r="G92" s="354" t="s">
        <v>1077</v>
      </c>
      <c r="H92" s="28" t="s">
        <v>315</v>
      </c>
      <c r="I92" s="29" t="s">
        <v>315</v>
      </c>
      <c r="J92" s="28" t="s">
        <v>314</v>
      </c>
      <c r="K92" s="375"/>
      <c r="L92" s="378"/>
      <c r="M92" s="378"/>
      <c r="O92" s="17" t="s">
        <v>189</v>
      </c>
      <c r="P92" s="9" t="s">
        <v>218</v>
      </c>
    </row>
    <row r="93" spans="1:17" ht="18.75" customHeight="1" x14ac:dyDescent="0.15">
      <c r="A93" s="2" t="s">
        <v>1024</v>
      </c>
      <c r="B93" s="79"/>
      <c r="C93" s="273"/>
      <c r="D93" s="19"/>
      <c r="E93" s="20"/>
      <c r="F93" s="19"/>
      <c r="G93" s="19"/>
      <c r="H93" s="19"/>
      <c r="I93" s="19"/>
      <c r="J93" s="19"/>
      <c r="K93" s="79"/>
      <c r="L93" s="52"/>
      <c r="M93" s="53" t="str">
        <f>+IF(C93="","",DATE(YEAR(L93)+5,MONTH(L93),DAY(L93)-1))</f>
        <v/>
      </c>
      <c r="N93" s="352" t="str">
        <f>IF(M93&lt;$O$112,"許可年月日確認","")</f>
        <v/>
      </c>
      <c r="O93" s="17" t="s">
        <v>190</v>
      </c>
      <c r="P93" s="9" t="s">
        <v>219</v>
      </c>
      <c r="Q93" s="11"/>
    </row>
    <row r="94" spans="1:17" ht="18.75" customHeight="1" x14ac:dyDescent="0.15">
      <c r="A94" s="303" t="s">
        <v>1025</v>
      </c>
      <c r="B94" s="79"/>
      <c r="C94" s="273"/>
      <c r="D94" s="19"/>
      <c r="E94" s="20"/>
      <c r="F94" s="19"/>
      <c r="G94" s="19"/>
      <c r="H94" s="19"/>
      <c r="I94" s="19"/>
      <c r="J94" s="19"/>
      <c r="K94" s="79"/>
      <c r="L94" s="52"/>
      <c r="M94" s="53" t="str">
        <f>+IF(C94="","",DATE(YEAR(L94)+5,MONTH(L94),DAY(L94)-1))</f>
        <v/>
      </c>
      <c r="N94" s="352" t="str">
        <f>IF(M94&lt;$O$112,"許可年月日確認","")</f>
        <v/>
      </c>
      <c r="O94" s="17" t="s">
        <v>191</v>
      </c>
      <c r="P94" s="9" t="s">
        <v>220</v>
      </c>
      <c r="Q94" s="11"/>
    </row>
    <row r="95" spans="1:17" ht="18.75" customHeight="1" x14ac:dyDescent="0.15">
      <c r="A95" s="303" t="s">
        <v>1026</v>
      </c>
      <c r="B95" s="79"/>
      <c r="C95" s="273"/>
      <c r="D95" s="19"/>
      <c r="E95" s="20"/>
      <c r="F95" s="19"/>
      <c r="G95" s="19"/>
      <c r="H95" s="19"/>
      <c r="I95" s="19"/>
      <c r="J95" s="19"/>
      <c r="K95" s="79"/>
      <c r="L95" s="52"/>
      <c r="M95" s="53" t="str">
        <f>+IF(C95="","",DATE(YEAR(L95)+5,MONTH(L95),DAY(L95)-1))</f>
        <v/>
      </c>
      <c r="N95" s="352" t="str">
        <f>IF(M95&lt;$O$112,"許可年月日確認","")</f>
        <v/>
      </c>
      <c r="O95" s="17" t="s">
        <v>192</v>
      </c>
      <c r="P95" s="9" t="s">
        <v>221</v>
      </c>
      <c r="Q95" s="11"/>
    </row>
    <row r="96" spans="1:17" ht="18.75" customHeight="1" x14ac:dyDescent="0.15">
      <c r="A96" s="303" t="s">
        <v>1027</v>
      </c>
      <c r="B96" s="79"/>
      <c r="C96" s="273"/>
      <c r="D96" s="19"/>
      <c r="E96" s="20"/>
      <c r="F96" s="19"/>
      <c r="G96" s="19"/>
      <c r="H96" s="19"/>
      <c r="I96" s="19"/>
      <c r="J96" s="19"/>
      <c r="K96" s="79"/>
      <c r="L96" s="52"/>
      <c r="M96" s="53" t="str">
        <f>+IF(C96="","",DATE(YEAR(L96)+5,MONTH(L96),DAY(L96)-1))</f>
        <v/>
      </c>
      <c r="N96" s="352" t="str">
        <f>IF(M96&lt;$O$112,"許可年月日確認","")</f>
        <v/>
      </c>
      <c r="O96" s="17" t="s">
        <v>193</v>
      </c>
      <c r="P96" s="9" t="s">
        <v>222</v>
      </c>
      <c r="Q96" s="11"/>
    </row>
    <row r="97" spans="1:17" ht="18.75" customHeight="1" x14ac:dyDescent="0.15">
      <c r="A97" s="303" t="s">
        <v>1028</v>
      </c>
      <c r="B97" s="79"/>
      <c r="C97" s="273"/>
      <c r="D97" s="19"/>
      <c r="E97" s="20"/>
      <c r="F97" s="19"/>
      <c r="G97" s="19"/>
      <c r="H97" s="19"/>
      <c r="I97" s="19"/>
      <c r="J97" s="19"/>
      <c r="K97" s="79"/>
      <c r="L97" s="52"/>
      <c r="M97" s="53" t="str">
        <f>+IF(C97="","",DATE(YEAR(L97)+5,MONTH(L97),DAY(L97)-1))</f>
        <v/>
      </c>
      <c r="N97" s="352" t="str">
        <f>IF(M97&lt;$O$112,"許可年月日確認","")</f>
        <v/>
      </c>
      <c r="O97" s="17" t="s">
        <v>194</v>
      </c>
      <c r="P97" s="9" t="s">
        <v>223</v>
      </c>
      <c r="Q97" s="11"/>
    </row>
    <row r="98" spans="1:17" ht="18.75" customHeight="1" x14ac:dyDescent="0.15">
      <c r="A98" s="26" t="s">
        <v>312</v>
      </c>
      <c r="B98" s="22" t="s">
        <v>1092</v>
      </c>
      <c r="O98" s="17" t="s">
        <v>195</v>
      </c>
      <c r="P98" s="9" t="s">
        <v>224</v>
      </c>
    </row>
    <row r="99" spans="1:17" ht="18.75" customHeight="1" x14ac:dyDescent="0.15">
      <c r="A99" s="26" t="s">
        <v>312</v>
      </c>
      <c r="B99" s="24" t="s">
        <v>347</v>
      </c>
      <c r="O99" s="17" t="s">
        <v>196</v>
      </c>
      <c r="P99" s="9" t="s">
        <v>225</v>
      </c>
    </row>
    <row r="100" spans="1:17" ht="18.75" customHeight="1" x14ac:dyDescent="0.15">
      <c r="A100" s="26" t="s">
        <v>11</v>
      </c>
      <c r="B100" s="24" t="s">
        <v>348</v>
      </c>
      <c r="O100" s="17" t="s">
        <v>197</v>
      </c>
      <c r="P100" s="9" t="s">
        <v>226</v>
      </c>
    </row>
    <row r="101" spans="1:17" ht="18.75" customHeight="1" x14ac:dyDescent="0.15">
      <c r="A101" s="26"/>
      <c r="B101" s="24" t="s">
        <v>955</v>
      </c>
      <c r="O101" s="17" t="s">
        <v>198</v>
      </c>
      <c r="P101" s="9" t="s">
        <v>227</v>
      </c>
    </row>
    <row r="102" spans="1:17" ht="18.75" customHeight="1" x14ac:dyDescent="0.15">
      <c r="A102" s="26" t="s">
        <v>312</v>
      </c>
      <c r="B102" s="23" t="s">
        <v>338</v>
      </c>
      <c r="O102" s="17" t="s">
        <v>199</v>
      </c>
      <c r="P102" s="9" t="s">
        <v>228</v>
      </c>
    </row>
    <row r="103" spans="1:17" ht="18.75" customHeight="1" x14ac:dyDescent="0.15">
      <c r="A103" s="26" t="s">
        <v>312</v>
      </c>
      <c r="B103" s="23" t="s">
        <v>996</v>
      </c>
      <c r="O103" s="17" t="s">
        <v>200</v>
      </c>
      <c r="P103" s="9" t="s">
        <v>229</v>
      </c>
    </row>
    <row r="104" spans="1:17" ht="18.75" customHeight="1" x14ac:dyDescent="0.15">
      <c r="A104" s="336" t="s">
        <v>11</v>
      </c>
      <c r="B104" s="337" t="s">
        <v>1075</v>
      </c>
      <c r="C104" s="15"/>
      <c r="D104" s="15"/>
      <c r="E104" s="15"/>
      <c r="F104" s="15"/>
      <c r="G104" s="15"/>
      <c r="H104" s="15"/>
      <c r="I104" s="15"/>
      <c r="J104" s="15"/>
      <c r="O104" s="17" t="s">
        <v>201</v>
      </c>
      <c r="P104" s="9" t="s">
        <v>230</v>
      </c>
    </row>
    <row r="105" spans="1:17" ht="18.75" customHeight="1" x14ac:dyDescent="0.15">
      <c r="O105" s="17" t="s">
        <v>202</v>
      </c>
      <c r="P105" s="9" t="s">
        <v>231</v>
      </c>
    </row>
    <row r="106" spans="1:17" ht="18.75" customHeight="1" x14ac:dyDescent="0.15">
      <c r="D106" s="380" t="s">
        <v>619</v>
      </c>
      <c r="E106" s="380"/>
      <c r="F106" s="380"/>
      <c r="G106" s="380"/>
      <c r="H106" s="379" t="s">
        <v>620</v>
      </c>
      <c r="I106" s="379"/>
      <c r="J106" s="379"/>
      <c r="K106" s="379"/>
      <c r="O106" s="17" t="s">
        <v>203</v>
      </c>
      <c r="P106" s="9" t="s">
        <v>232</v>
      </c>
    </row>
    <row r="107" spans="1:17" ht="18.75" customHeight="1" x14ac:dyDescent="0.15">
      <c r="D107" s="73" t="s">
        <v>342</v>
      </c>
      <c r="E107" s="73" t="s">
        <v>962</v>
      </c>
      <c r="F107" s="73" t="s">
        <v>300</v>
      </c>
      <c r="G107" s="73" t="s">
        <v>301</v>
      </c>
      <c r="H107" s="73" t="s">
        <v>342</v>
      </c>
      <c r="I107" s="73" t="s">
        <v>962</v>
      </c>
      <c r="J107" s="73" t="s">
        <v>300</v>
      </c>
      <c r="K107" s="73" t="s">
        <v>301</v>
      </c>
      <c r="O107" s="17" t="s">
        <v>204</v>
      </c>
      <c r="P107" s="9" t="s">
        <v>233</v>
      </c>
    </row>
    <row r="108" spans="1:17" ht="18.75" customHeight="1" x14ac:dyDescent="0.15">
      <c r="C108" s="303" t="s">
        <v>1024</v>
      </c>
      <c r="D108" s="40">
        <f>YEAR(L93)</f>
        <v>1900</v>
      </c>
      <c r="E108" s="41">
        <f>D108-18-2000</f>
        <v>-118</v>
      </c>
      <c r="F108" s="40">
        <f>MONTH(L93)</f>
        <v>1</v>
      </c>
      <c r="G108" s="40">
        <f>DAY(L93)</f>
        <v>0</v>
      </c>
      <c r="H108" s="40" t="str">
        <f>IF(M93="","",YEAR(M93))</f>
        <v/>
      </c>
      <c r="I108" s="41" t="str">
        <f>IF(M93="","",H108-18-2000)</f>
        <v/>
      </c>
      <c r="J108" s="40" t="str">
        <f>IF(M93="","",MONTH(M93))</f>
        <v/>
      </c>
      <c r="K108" s="40" t="str">
        <f>IF(M93="","",DAY(M93))</f>
        <v/>
      </c>
      <c r="L108" s="11" t="s">
        <v>313</v>
      </c>
      <c r="O108" s="17" t="s">
        <v>205</v>
      </c>
      <c r="P108" s="9" t="s">
        <v>234</v>
      </c>
    </row>
    <row r="109" spans="1:17" ht="18.75" customHeight="1" x14ac:dyDescent="0.15">
      <c r="C109" s="303" t="s">
        <v>1025</v>
      </c>
      <c r="D109" s="40">
        <f>YEAR(L94)</f>
        <v>1900</v>
      </c>
      <c r="E109" s="41">
        <f t="shared" ref="E109:E112" si="0">D109-18-2000</f>
        <v>-118</v>
      </c>
      <c r="F109" s="40">
        <f>MONTH(L94)</f>
        <v>1</v>
      </c>
      <c r="G109" s="40">
        <f>DAY(L94)</f>
        <v>0</v>
      </c>
      <c r="H109" s="40" t="str">
        <f>IF(M94="","",YEAR(M94))</f>
        <v/>
      </c>
      <c r="I109" s="41" t="str">
        <f>IF(M94="","",H109-18-2000)</f>
        <v/>
      </c>
      <c r="J109" s="40" t="str">
        <f>IF(M94="","",MONTH(M94))</f>
        <v/>
      </c>
      <c r="K109" s="40" t="str">
        <f>IF(M94="","",DAY(M94))</f>
        <v/>
      </c>
      <c r="L109" s="11" t="s">
        <v>313</v>
      </c>
      <c r="O109" s="17" t="s">
        <v>206</v>
      </c>
      <c r="P109" s="9" t="s">
        <v>235</v>
      </c>
    </row>
    <row r="110" spans="1:17" ht="18.75" customHeight="1" x14ac:dyDescent="0.15">
      <c r="C110" s="303" t="s">
        <v>1026</v>
      </c>
      <c r="D110" s="40">
        <f>YEAR(L95)</f>
        <v>1900</v>
      </c>
      <c r="E110" s="41">
        <f t="shared" si="0"/>
        <v>-118</v>
      </c>
      <c r="F110" s="40">
        <f>MONTH(L95)</f>
        <v>1</v>
      </c>
      <c r="G110" s="40">
        <f>DAY(L95)</f>
        <v>0</v>
      </c>
      <c r="H110" s="40" t="str">
        <f>IF(M95="","",YEAR(M95))</f>
        <v/>
      </c>
      <c r="I110" s="41" t="str">
        <f>IF(M95="","",H110-18-2000)</f>
        <v/>
      </c>
      <c r="J110" s="40" t="str">
        <f>IF(M95="","",MONTH(M95))</f>
        <v/>
      </c>
      <c r="K110" s="40" t="str">
        <f>IF(M95="","",DAY(M95))</f>
        <v/>
      </c>
      <c r="L110" s="11" t="s">
        <v>313</v>
      </c>
      <c r="O110" s="17" t="s">
        <v>207</v>
      </c>
      <c r="P110" s="9" t="s">
        <v>236</v>
      </c>
    </row>
    <row r="111" spans="1:17" ht="18.75" customHeight="1" x14ac:dyDescent="0.15">
      <c r="C111" s="303" t="s">
        <v>1027</v>
      </c>
      <c r="D111" s="40">
        <f>YEAR(L96)</f>
        <v>1900</v>
      </c>
      <c r="E111" s="41">
        <f t="shared" si="0"/>
        <v>-118</v>
      </c>
      <c r="F111" s="40">
        <f>MONTH(L96)</f>
        <v>1</v>
      </c>
      <c r="G111" s="40">
        <f>DAY(L96)</f>
        <v>0</v>
      </c>
      <c r="H111" s="40" t="str">
        <f>IF(M96="","",YEAR(M96))</f>
        <v/>
      </c>
      <c r="I111" s="41" t="str">
        <f>IF(M96="","",H111-18-2000)</f>
        <v/>
      </c>
      <c r="J111" s="40" t="str">
        <f>IF(M96="","",MONTH(M96))</f>
        <v/>
      </c>
      <c r="K111" s="40" t="str">
        <f>IF(M96="","",DAY(M96))</f>
        <v/>
      </c>
      <c r="L111" s="11" t="s">
        <v>313</v>
      </c>
    </row>
    <row r="112" spans="1:17" ht="18.75" customHeight="1" x14ac:dyDescent="0.15">
      <c r="C112" s="303" t="s">
        <v>1028</v>
      </c>
      <c r="D112" s="40">
        <f>YEAR(L97)</f>
        <v>1900</v>
      </c>
      <c r="E112" s="41">
        <f t="shared" si="0"/>
        <v>-118</v>
      </c>
      <c r="F112" s="40">
        <f>MONTH(L97)</f>
        <v>1</v>
      </c>
      <c r="G112" s="40">
        <f>DAY(L97)</f>
        <v>0</v>
      </c>
      <c r="H112" s="40" t="str">
        <f>IF(M97="","",YEAR(M97))</f>
        <v/>
      </c>
      <c r="I112" s="41" t="str">
        <f>IF(M97="","",H112-18-2000)</f>
        <v/>
      </c>
      <c r="J112" s="40" t="str">
        <f>IF(M97="","",MONTH(M97))</f>
        <v/>
      </c>
      <c r="K112" s="40" t="str">
        <f>IF(M97="","",DAY(M97))</f>
        <v/>
      </c>
      <c r="L112" s="11" t="s">
        <v>313</v>
      </c>
      <c r="O112" s="347">
        <v>45748</v>
      </c>
      <c r="P112" s="4" t="s">
        <v>1065</v>
      </c>
      <c r="Q112" s="11" t="s">
        <v>1067</v>
      </c>
    </row>
    <row r="113" spans="1:17" ht="18.75" customHeight="1" x14ac:dyDescent="0.15">
      <c r="O113" s="15"/>
      <c r="P113" s="15"/>
    </row>
    <row r="114" spans="1:17" ht="18.75" customHeight="1" x14ac:dyDescent="0.15">
      <c r="O114" s="50">
        <v>4594</v>
      </c>
      <c r="P114" s="17" t="s">
        <v>401</v>
      </c>
    </row>
    <row r="115" spans="1:17" ht="15" customHeight="1" x14ac:dyDescent="0.15">
      <c r="A115" s="18" t="s">
        <v>237</v>
      </c>
      <c r="O115" s="47">
        <v>9855</v>
      </c>
      <c r="P115" s="17" t="s">
        <v>386</v>
      </c>
      <c r="Q115" s="17">
        <v>33</v>
      </c>
    </row>
    <row r="116" spans="1:17" ht="18.75" customHeight="1" x14ac:dyDescent="0.15">
      <c r="O116" s="47">
        <v>32515</v>
      </c>
      <c r="P116" s="17" t="s">
        <v>402</v>
      </c>
      <c r="Q116" s="17">
        <v>-11</v>
      </c>
    </row>
    <row r="117" spans="1:17" ht="15" customHeight="1" x14ac:dyDescent="0.15">
      <c r="B117" s="71" t="s">
        <v>584</v>
      </c>
      <c r="O117" s="47">
        <v>43585</v>
      </c>
      <c r="P117" s="17" t="s">
        <v>403</v>
      </c>
      <c r="Q117" s="17">
        <v>-25</v>
      </c>
    </row>
    <row r="118" spans="1:17" ht="18.75" customHeight="1" x14ac:dyDescent="0.15">
      <c r="O118" s="319">
        <v>43586</v>
      </c>
      <c r="P118" s="17" t="s">
        <v>975</v>
      </c>
      <c r="Q118" s="17">
        <v>-88</v>
      </c>
    </row>
    <row r="119" spans="1:17" ht="15" customHeight="1" x14ac:dyDescent="0.15">
      <c r="A119" s="18" t="s">
        <v>586</v>
      </c>
      <c r="Q119" s="17">
        <v>-18</v>
      </c>
    </row>
    <row r="120" spans="1:17" ht="18.75" customHeight="1" x14ac:dyDescent="0.15">
      <c r="O120" s="44" t="s">
        <v>421</v>
      </c>
      <c r="P120" s="9" t="s">
        <v>425</v>
      </c>
    </row>
    <row r="121" spans="1:17" ht="15" customHeight="1" x14ac:dyDescent="0.15">
      <c r="B121" s="71" t="s">
        <v>589</v>
      </c>
      <c r="O121" s="44" t="s">
        <v>422</v>
      </c>
      <c r="P121" s="9" t="s">
        <v>426</v>
      </c>
    </row>
    <row r="122" spans="1:17" ht="18.75" customHeight="1" x14ac:dyDescent="0.15">
      <c r="O122" s="44" t="s">
        <v>423</v>
      </c>
      <c r="P122" s="9" t="s">
        <v>427</v>
      </c>
    </row>
    <row r="123" spans="1:17" ht="15" customHeight="1" x14ac:dyDescent="0.15">
      <c r="A123" s="18" t="s">
        <v>587</v>
      </c>
      <c r="O123" s="44" t="s">
        <v>424</v>
      </c>
      <c r="P123" s="9" t="s">
        <v>428</v>
      </c>
    </row>
    <row r="124" spans="1:17" ht="18.75" customHeight="1" x14ac:dyDescent="0.15">
      <c r="Q124" s="15"/>
    </row>
    <row r="125" spans="1:17" ht="15" customHeight="1" x14ac:dyDescent="0.15">
      <c r="B125" s="71" t="s">
        <v>588</v>
      </c>
      <c r="O125" s="17">
        <v>2</v>
      </c>
      <c r="Q125" s="15"/>
    </row>
    <row r="126" spans="1:17" ht="18.75" customHeight="1" x14ac:dyDescent="0.15">
      <c r="O126" s="17">
        <v>3</v>
      </c>
      <c r="Q126" s="15"/>
    </row>
    <row r="127" spans="1:17" ht="15" customHeight="1" x14ac:dyDescent="0.15">
      <c r="A127" s="18" t="s">
        <v>585</v>
      </c>
    </row>
    <row r="128" spans="1:17" ht="18.75" customHeight="1" x14ac:dyDescent="0.15">
      <c r="O128" s="17" t="s">
        <v>1008</v>
      </c>
    </row>
    <row r="129" spans="1:30" ht="18.75" customHeight="1" x14ac:dyDescent="0.15">
      <c r="B129" s="71" t="s">
        <v>1007</v>
      </c>
      <c r="O129" s="17" t="s">
        <v>1009</v>
      </c>
      <c r="U129" s="27"/>
      <c r="V129" s="27"/>
      <c r="W129" s="27"/>
      <c r="X129" s="27"/>
      <c r="Y129" s="27"/>
      <c r="Z129" s="27"/>
      <c r="AA129" s="27"/>
      <c r="AB129" s="27"/>
      <c r="AC129" s="27"/>
      <c r="AD129" s="27"/>
    </row>
    <row r="130" spans="1:30" ht="18.75" customHeight="1" x14ac:dyDescent="0.15">
      <c r="B130" s="296" t="s">
        <v>1004</v>
      </c>
      <c r="U130" s="27"/>
      <c r="V130" s="27"/>
      <c r="W130" s="27"/>
      <c r="X130" s="27"/>
      <c r="Y130" s="27"/>
      <c r="Z130" s="27"/>
      <c r="AA130" s="27"/>
      <c r="AB130" s="27"/>
      <c r="AC130" s="27"/>
      <c r="AD130" s="27"/>
    </row>
    <row r="131" spans="1:30" ht="18.75" customHeight="1" x14ac:dyDescent="0.15">
      <c r="B131" t="s">
        <v>956</v>
      </c>
      <c r="U131" s="27"/>
      <c r="V131" s="27"/>
      <c r="W131" s="27"/>
      <c r="X131" s="27"/>
      <c r="Y131" s="27"/>
      <c r="Z131" s="27"/>
      <c r="AA131" s="27"/>
      <c r="AB131" s="27"/>
      <c r="AC131" s="27"/>
      <c r="AD131" s="27"/>
    </row>
    <row r="132" spans="1:30" ht="18.75" customHeight="1" x14ac:dyDescent="0.15">
      <c r="B132" s="71"/>
      <c r="D132" s="12">
        <v>3</v>
      </c>
      <c r="E132" t="s">
        <v>957</v>
      </c>
      <c r="U132" s="27"/>
      <c r="V132" s="27"/>
      <c r="W132" s="27"/>
      <c r="X132" s="27"/>
      <c r="Y132" s="27"/>
      <c r="Z132" s="27"/>
      <c r="AA132" s="27"/>
      <c r="AB132" s="27"/>
      <c r="AC132" s="27"/>
      <c r="AD132" s="27"/>
    </row>
    <row r="133" spans="1:30" ht="15" customHeight="1" x14ac:dyDescent="0.15">
      <c r="B133" s="71" t="s">
        <v>1010</v>
      </c>
      <c r="U133" s="27"/>
      <c r="V133" s="27"/>
      <c r="W133" s="27"/>
      <c r="X133" s="27"/>
      <c r="Y133" s="27"/>
      <c r="Z133" s="27"/>
      <c r="AA133" s="27"/>
      <c r="AB133" s="27"/>
      <c r="AC133" s="27"/>
      <c r="AD133" s="27"/>
    </row>
    <row r="134" spans="1:30" ht="18.75" customHeight="1" x14ac:dyDescent="0.15">
      <c r="B134" s="11"/>
      <c r="U134" s="27"/>
      <c r="V134" s="27"/>
      <c r="W134" s="27"/>
      <c r="X134" s="27"/>
      <c r="Y134" s="27"/>
      <c r="Z134" s="27"/>
      <c r="AA134" s="27"/>
      <c r="AB134" s="27"/>
      <c r="AC134" s="27"/>
      <c r="AD134" s="27"/>
    </row>
    <row r="135" spans="1:30" ht="18.75" customHeight="1" x14ac:dyDescent="0.15">
      <c r="E135" s="303" t="s">
        <v>945</v>
      </c>
      <c r="U135" s="27"/>
      <c r="V135" s="27"/>
      <c r="W135" s="27"/>
      <c r="X135" s="27"/>
      <c r="Y135" s="27"/>
      <c r="Z135" s="27"/>
      <c r="AA135" s="27"/>
      <c r="AB135" s="27"/>
      <c r="AC135" s="27"/>
      <c r="AD135" s="27"/>
    </row>
    <row r="136" spans="1:30" ht="18.75" customHeight="1" x14ac:dyDescent="0.15">
      <c r="C136" s="38" t="s">
        <v>1003</v>
      </c>
      <c r="D136" s="56" t="s">
        <v>448</v>
      </c>
      <c r="E136" s="12"/>
      <c r="F136" s="362" t="s">
        <v>946</v>
      </c>
      <c r="G136" s="362"/>
      <c r="H136" s="362"/>
      <c r="I136" s="362"/>
      <c r="J136" s="362"/>
      <c r="K136" s="362"/>
      <c r="L136" s="362"/>
      <c r="U136" s="27"/>
      <c r="V136" s="27"/>
      <c r="W136" s="27"/>
      <c r="X136" s="27"/>
      <c r="Y136" s="27"/>
      <c r="Z136" s="27"/>
      <c r="AA136" s="27"/>
      <c r="AB136" s="27"/>
      <c r="AC136" s="27"/>
      <c r="AD136" s="27"/>
    </row>
    <row r="137" spans="1:30" ht="18.75" customHeight="1" x14ac:dyDescent="0.15">
      <c r="D137" s="56" t="s">
        <v>447</v>
      </c>
      <c r="E137" s="12"/>
      <c r="F137" s="362" t="s">
        <v>947</v>
      </c>
      <c r="G137" s="362"/>
      <c r="H137" s="362"/>
      <c r="I137" s="362"/>
      <c r="J137" s="362"/>
      <c r="K137" s="362"/>
      <c r="L137" s="362"/>
    </row>
    <row r="138" spans="1:30" s="27" customFormat="1" ht="15" customHeight="1" x14ac:dyDescent="0.15">
      <c r="A138"/>
      <c r="B138"/>
      <c r="C138"/>
      <c r="D138" s="56" t="s">
        <v>456</v>
      </c>
      <c r="E138" s="12"/>
      <c r="F138" s="362" t="s">
        <v>948</v>
      </c>
      <c r="G138" s="362"/>
      <c r="H138" s="362"/>
      <c r="I138" s="362"/>
      <c r="J138" s="362"/>
      <c r="K138" s="362"/>
      <c r="L138" s="362"/>
      <c r="M138"/>
      <c r="N138"/>
      <c r="O138" s="45"/>
      <c r="P138" s="45"/>
      <c r="Q138"/>
      <c r="R138"/>
      <c r="S138"/>
      <c r="T138"/>
      <c r="U138"/>
      <c r="V138"/>
      <c r="W138"/>
      <c r="X138"/>
      <c r="Y138"/>
      <c r="Z138"/>
      <c r="AA138"/>
      <c r="AB138"/>
      <c r="AC138"/>
      <c r="AD138"/>
    </row>
    <row r="139" spans="1:30" s="27" customFormat="1" ht="18.75" customHeight="1" x14ac:dyDescent="0.15">
      <c r="A139"/>
      <c r="B139"/>
      <c r="C139"/>
      <c r="D139"/>
      <c r="E139"/>
      <c r="F139"/>
      <c r="G139"/>
      <c r="H139"/>
      <c r="I139"/>
      <c r="J139"/>
      <c r="K139"/>
      <c r="L139"/>
      <c r="M139"/>
      <c r="N139"/>
      <c r="O139" s="45"/>
      <c r="P139" s="45"/>
      <c r="Q139"/>
      <c r="R139"/>
      <c r="S139"/>
      <c r="T139"/>
      <c r="U139"/>
      <c r="V139"/>
      <c r="W139"/>
      <c r="X139"/>
      <c r="Y139"/>
      <c r="Z139"/>
      <c r="AA139"/>
      <c r="AB139"/>
      <c r="AC139"/>
      <c r="AD139"/>
    </row>
    <row r="140" spans="1:30" s="27" customFormat="1" ht="18.75" customHeight="1" x14ac:dyDescent="0.15">
      <c r="A140" s="18" t="s">
        <v>772</v>
      </c>
      <c r="B140"/>
      <c r="C140"/>
      <c r="D140"/>
      <c r="E140" s="18" t="s">
        <v>773</v>
      </c>
      <c r="F140"/>
      <c r="G140"/>
      <c r="H140"/>
      <c r="I140"/>
      <c r="J140"/>
      <c r="K140"/>
      <c r="L140"/>
      <c r="M140"/>
      <c r="N140"/>
      <c r="O140" s="45"/>
      <c r="P140" s="45"/>
      <c r="Q140"/>
      <c r="R140"/>
      <c r="S140"/>
      <c r="T140"/>
      <c r="U140"/>
      <c r="V140"/>
      <c r="W140"/>
      <c r="X140"/>
      <c r="Y140"/>
      <c r="Z140"/>
      <c r="AA140"/>
      <c r="AB140"/>
      <c r="AC140"/>
      <c r="AD140"/>
    </row>
    <row r="141" spans="1:30" s="27" customFormat="1" ht="18.75" customHeight="1" x14ac:dyDescent="0.15">
      <c r="A141" s="18" t="s">
        <v>614</v>
      </c>
      <c r="B141"/>
      <c r="C141"/>
      <c r="D141"/>
      <c r="E141" s="18" t="s">
        <v>808</v>
      </c>
      <c r="F141"/>
      <c r="G141"/>
      <c r="H141"/>
      <c r="I141"/>
      <c r="J141"/>
      <c r="K141"/>
      <c r="L141"/>
      <c r="M141"/>
      <c r="N141"/>
      <c r="O141" s="4"/>
      <c r="P141" s="4"/>
      <c r="Q141"/>
      <c r="R141"/>
      <c r="S141"/>
      <c r="T141"/>
      <c r="U141"/>
      <c r="V141"/>
      <c r="W141"/>
      <c r="X141"/>
      <c r="Y141"/>
      <c r="Z141"/>
      <c r="AA141"/>
      <c r="AB141"/>
      <c r="AC141"/>
      <c r="AD141"/>
    </row>
    <row r="142" spans="1:30" ht="15" customHeight="1" x14ac:dyDescent="0.15">
      <c r="A142" s="18" t="s">
        <v>774</v>
      </c>
    </row>
    <row r="143" spans="1:30" ht="15" customHeight="1" x14ac:dyDescent="0.15">
      <c r="A143" s="360" t="s">
        <v>1100</v>
      </c>
      <c r="B143" s="361"/>
      <c r="C143" s="361"/>
      <c r="D143" s="361"/>
      <c r="E143" s="361"/>
      <c r="F143" s="361"/>
    </row>
    <row r="144" spans="1:30" ht="15" customHeight="1" x14ac:dyDescent="0.15">
      <c r="B144" s="71"/>
    </row>
    <row r="145" spans="1:30" ht="15" customHeight="1" x14ac:dyDescent="0.15">
      <c r="B145" s="22" t="s">
        <v>1005</v>
      </c>
    </row>
    <row r="146" spans="1:30" ht="15" customHeight="1" x14ac:dyDescent="0.15">
      <c r="B146" t="s">
        <v>1056</v>
      </c>
    </row>
    <row r="147" spans="1:30" ht="15" customHeight="1" x14ac:dyDescent="0.15">
      <c r="B147" s="71" t="s">
        <v>1057</v>
      </c>
    </row>
    <row r="148" spans="1:30" ht="15" customHeight="1" x14ac:dyDescent="0.15">
      <c r="B148" s="71" t="s">
        <v>775</v>
      </c>
      <c r="U148" s="27"/>
      <c r="V148" s="27"/>
      <c r="W148" s="27"/>
      <c r="X148" s="27"/>
      <c r="Y148" s="27"/>
      <c r="Z148" s="27"/>
      <c r="AA148" s="27"/>
      <c r="AB148" s="27"/>
      <c r="AC148" s="27"/>
      <c r="AD148" s="27"/>
    </row>
    <row r="149" spans="1:30" ht="15" customHeight="1" x14ac:dyDescent="0.15">
      <c r="B149" s="71" t="s">
        <v>1044</v>
      </c>
    </row>
    <row r="150" spans="1:30" ht="15" customHeight="1" x14ac:dyDescent="0.15">
      <c r="B150" s="71" t="s">
        <v>776</v>
      </c>
    </row>
    <row r="151" spans="1:30" ht="15" customHeight="1" x14ac:dyDescent="0.15">
      <c r="B151" s="71" t="s">
        <v>777</v>
      </c>
    </row>
    <row r="152" spans="1:30" ht="30" customHeight="1" x14ac:dyDescent="0.15">
      <c r="Q152" s="27"/>
      <c r="R152" s="27"/>
      <c r="S152" s="27"/>
      <c r="T152" s="27"/>
    </row>
    <row r="153" spans="1:30" ht="15" customHeight="1" x14ac:dyDescent="0.15">
      <c r="A153" s="333"/>
      <c r="B153" s="334" t="s">
        <v>941</v>
      </c>
      <c r="C153" s="333"/>
      <c r="D153" s="333"/>
      <c r="E153" s="333"/>
      <c r="F153" s="333"/>
      <c r="G153" s="333"/>
      <c r="H153" s="333"/>
      <c r="I153" s="333"/>
      <c r="J153" s="333"/>
      <c r="K153" s="333"/>
      <c r="L153" s="333"/>
      <c r="M153" s="333"/>
      <c r="N153" s="333"/>
      <c r="T153" s="27"/>
    </row>
    <row r="155" spans="1:30" ht="18.75" customHeight="1" x14ac:dyDescent="0.15">
      <c r="A155" s="18" t="s">
        <v>778</v>
      </c>
    </row>
    <row r="156" spans="1:30" ht="18.75" customHeight="1" x14ac:dyDescent="0.15">
      <c r="B156" s="71" t="s">
        <v>782</v>
      </c>
    </row>
    <row r="157" spans="1:30" ht="15" customHeight="1" x14ac:dyDescent="0.15">
      <c r="B157" s="71" t="s">
        <v>1052</v>
      </c>
    </row>
  </sheetData>
  <mergeCells count="34">
    <mergeCell ref="M91:M92"/>
    <mergeCell ref="L91:L92"/>
    <mergeCell ref="H106:K106"/>
    <mergeCell ref="D106:G106"/>
    <mergeCell ref="D36:F36"/>
    <mergeCell ref="K91:K92"/>
    <mergeCell ref="D24:F24"/>
    <mergeCell ref="D26:E26"/>
    <mergeCell ref="D30:K30"/>
    <mergeCell ref="D31:E31"/>
    <mergeCell ref="A91:A92"/>
    <mergeCell ref="B91:B92"/>
    <mergeCell ref="C91:C92"/>
    <mergeCell ref="D2:E2"/>
    <mergeCell ref="D42:K42"/>
    <mergeCell ref="D43:E43"/>
    <mergeCell ref="D44:E44"/>
    <mergeCell ref="D45:F45"/>
    <mergeCell ref="D33:F33"/>
    <mergeCell ref="D37:E37"/>
    <mergeCell ref="D38:E38"/>
    <mergeCell ref="D39:E39"/>
    <mergeCell ref="D40:E40"/>
    <mergeCell ref="D27:E27"/>
    <mergeCell ref="D28:E28"/>
    <mergeCell ref="D32:E32"/>
    <mergeCell ref="D3:E3"/>
    <mergeCell ref="D4:E4"/>
    <mergeCell ref="D23:F23"/>
    <mergeCell ref="F136:L136"/>
    <mergeCell ref="F137:L137"/>
    <mergeCell ref="F138:L138"/>
    <mergeCell ref="D54:E54"/>
    <mergeCell ref="D53:E53"/>
  </mergeCells>
  <phoneticPr fontId="3"/>
  <conditionalFormatting sqref="D37:D44">
    <cfRule type="expression" dxfId="22" priority="20">
      <formula>$D$14="有"</formula>
    </cfRule>
  </conditionalFormatting>
  <conditionalFormatting sqref="E22">
    <cfRule type="expression" dxfId="21" priority="11">
      <formula>$D$22&lt;&gt;"その他"</formula>
    </cfRule>
    <cfRule type="expression" dxfId="20" priority="19">
      <formula>$D$22="その他"</formula>
    </cfRule>
  </conditionalFormatting>
  <conditionalFormatting sqref="D25">
    <cfRule type="expression" dxfId="19" priority="18">
      <formula>$D$22="個人"</formula>
    </cfRule>
  </conditionalFormatting>
  <conditionalFormatting sqref="E136:E138 D132">
    <cfRule type="expression" dxfId="18" priority="3">
      <formula>COUNTIF($C$93:$C$97,$C$136)=1</formula>
    </cfRule>
  </conditionalFormatting>
  <conditionalFormatting sqref="D36:D46 H40">
    <cfRule type="expression" dxfId="17" priority="21">
      <formula>$D$14="無"</formula>
    </cfRule>
  </conditionalFormatting>
  <dataValidations xWindow="405" yWindow="575" count="21">
    <dataValidation type="list" allowBlank="1" showInputMessage="1" showErrorMessage="1" sqref="K93:K97 D14 D46">
      <formula1>$O$11:$O$12</formula1>
    </dataValidation>
    <dataValidation type="list" allowBlank="1" showInputMessage="1" showErrorMessage="1" sqref="B93:B97">
      <formula1>$O$79:$O$80</formula1>
    </dataValidation>
    <dataValidation type="date" errorStyle="warning" operator="greaterThanOrEqual" allowBlank="1" showInputMessage="1" showErrorMessage="1" error="平成31年4月1日時点で許可が切れています。_x000a_このまま登録することはできますが、建設業の許可を更新した際は、更新後の許可書の写しを提出してください。" sqref="L93:L97">
      <formula1>41731</formula1>
    </dataValidation>
    <dataValidation type="whole" operator="greaterThanOrEqual" allowBlank="1" showInputMessage="1" showErrorMessage="1" error="完成工事高が200万円以上ない工種は登録できません。" sqref="E93:E97">
      <formula1>2000</formula1>
    </dataValidation>
    <dataValidation type="list" allowBlank="1" showInputMessage="1" showErrorMessage="1" sqref="C93:C97">
      <formula1>$O$82:$O$110</formula1>
    </dataValidation>
    <dataValidation type="date" errorStyle="warning" operator="greaterThan" allowBlank="1" showInputMessage="1" showErrorMessage="1" error="令和7年4月1日時点で有効期限が切れますので、最新の経営規模等評価結果通知書が届きましたら、速やかに写しを提出してください。(申請を続ける場合は、「はい」を選択してください。)" sqref="D53:E53">
      <formula1>45170</formula1>
    </dataValidation>
    <dataValidation imeMode="fullKatakana" allowBlank="1" showInputMessage="1" showErrorMessage="1" prompt="全角カタカナで入力してください。" sqref="D3 D39 D27 D23 D36:F36"/>
    <dataValidation imeMode="halfAlpha" allowBlank="1" showInputMessage="1" showErrorMessage="1" sqref="D5 D33 D45"/>
    <dataValidation type="textLength" operator="equal" allowBlank="1" showInputMessage="1" showErrorMessage="1" error="頭に０を付けて、６ケタの数字で入力してください。" sqref="F51">
      <formula1>6</formula1>
    </dataValidation>
    <dataValidation type="list" allowBlank="1" showInputMessage="1" showErrorMessage="1" sqref="D22">
      <formula1>$O$21:$O$28</formula1>
    </dataValidation>
    <dataValidation type="list" allowBlank="1" showInputMessage="1" showErrorMessage="1" prompt="法人区分(株式会社 等)が商号の前に付くとき(株式会社〇〇)は「前」、後に付くとき(□□株式会社)は「後」を選んでください。" sqref="D25">
      <formula1>$O$18:$O$19</formula1>
    </dataValidation>
    <dataValidation type="list" allowBlank="1" showInputMessage="1" showErrorMessage="1" prompt="新規　初めて登録をする方_x000a_　又は以前に登録があったが、平成24年以降更新をしていない方_x000a__x000a_継続　令和4年度に入札参加資格を有する方_x000a__x000a_復活　平成24～令和2年には登録があったが、令和4年度に登録がない方" sqref="D12">
      <formula1>$O$1:$O$3</formula1>
    </dataValidation>
    <dataValidation type="list" allowBlank="1" showInputMessage="1" showErrorMessage="1" sqref="D13">
      <formula1>$O$5:$O$9</formula1>
    </dataValidation>
    <dataValidation type="textLength" imeMode="halfAlpha" operator="equal" allowBlank="1" showInputMessage="1" showErrorMessage="1" prompt="ハイフンを付けて郵便番号を入力してください。" sqref="D41 D29">
      <formula1>8</formula1>
    </dataValidation>
    <dataValidation imeMode="halfAlpha" allowBlank="1" showInputMessage="1" showErrorMessage="1" prompt="市外局番からハイフン「－」を付けて入力してください。" sqref="D31:D32 D43:D44"/>
    <dataValidation type="textLength" operator="equal" allowBlank="1" showInputMessage="1" showErrorMessage="1" error="頭に０を付けて、６ケタの数字で入力してください。" prompt="前回、敦賀市が付与した_x000a_１又は2から始まる６ケタの受付番号を記入してください。_x000a_番号が不明な場合は、記入しないでください。_x000a__x000a_" sqref="D9">
      <formula1>6</formula1>
    </dataValidation>
    <dataValidation type="list" allowBlank="1" showInputMessage="1" showErrorMessage="1" prompt="建設業退職金共済組合だけでなく、中小企業退職金共済組合、特定退職金共済団体　等に加入している場合も、「加入」を選んでください。" sqref="D15">
      <formula1>$O$14:$O$16</formula1>
    </dataValidation>
    <dataValidation type="list" allowBlank="1" showInputMessage="1" showErrorMessage="1" sqref="H28 H40">
      <formula1>$Q$18:$Q$19</formula1>
    </dataValidation>
    <dataValidation type="list" allowBlank="1" showInputMessage="1" showErrorMessage="1" sqref="D132">
      <formula1>$O$124:$O$126</formula1>
    </dataValidation>
    <dataValidation type="list" allowBlank="1" showInputMessage="1" showErrorMessage="1" sqref="E136:E138">
      <formula1>$O$128:$O$129</formula1>
    </dataValidation>
    <dataValidation type="list" showInputMessage="1" showErrorMessage="1" prompt="建設業の許可を受けている機関を選んでください。" sqref="D50">
      <formula1>$O$30:$O$77</formula1>
    </dataValidation>
  </dataValidations>
  <hyperlinks>
    <hyperlink ref="O10" r:id="rId1"/>
  </hyperlinks>
  <printOptions horizontalCentered="1"/>
  <pageMargins left="0.23622047244094491" right="0.23622047244094491" top="0.74803149606299213" bottom="0.74803149606299213" header="0.31496062992125984" footer="0.31496062992125984"/>
  <pageSetup paperSize="9" scale="59" orientation="landscape" verticalDpi="0" r:id="rId2"/>
  <rowBreaks count="3" manualBreakCount="3">
    <brk id="47" max="13" man="1"/>
    <brk id="88" max="13" man="1"/>
    <brk id="114" max="13" man="1"/>
  </rowBreaks>
  <colBreaks count="1" manualBreakCount="1">
    <brk id="1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143" r:id="rId5" name="Check Box 119">
              <controlPr defaultSize="0" autoFill="0" autoLine="0" autoPict="0">
                <anchor moveWithCells="1">
                  <from>
                    <xdr:col>3</xdr:col>
                    <xdr:colOff>466725</xdr:colOff>
                    <xdr:row>14</xdr:row>
                    <xdr:rowOff>219075</xdr:rowOff>
                  </from>
                  <to>
                    <xdr:col>3</xdr:col>
                    <xdr:colOff>781050</xdr:colOff>
                    <xdr:row>16</xdr:row>
                    <xdr:rowOff>28575</xdr:rowOff>
                  </to>
                </anchor>
              </controlPr>
            </control>
          </mc:Choice>
        </mc:AlternateContent>
        <mc:AlternateContent xmlns:mc="http://schemas.openxmlformats.org/markup-compatibility/2006">
          <mc:Choice Requires="x14">
            <control shapeId="1144" r:id="rId6" name="Check Box 120">
              <controlPr defaultSize="0" autoFill="0" autoLine="0" autoPict="0">
                <anchor moveWithCells="1">
                  <from>
                    <xdr:col>3</xdr:col>
                    <xdr:colOff>466725</xdr:colOff>
                    <xdr:row>15</xdr:row>
                    <xdr:rowOff>219075</xdr:rowOff>
                  </from>
                  <to>
                    <xdr:col>3</xdr:col>
                    <xdr:colOff>781050</xdr:colOff>
                    <xdr:row>17</xdr:row>
                    <xdr:rowOff>28575</xdr:rowOff>
                  </to>
                </anchor>
              </controlPr>
            </control>
          </mc:Choice>
        </mc:AlternateContent>
        <mc:AlternateContent xmlns:mc="http://schemas.openxmlformats.org/markup-compatibility/2006">
          <mc:Choice Requires="x14">
            <control shapeId="1149" r:id="rId7" name="Check Box 125">
              <controlPr defaultSize="0" autoFill="0" autoLine="0" autoPict="0">
                <anchor moveWithCells="1">
                  <from>
                    <xdr:col>3</xdr:col>
                    <xdr:colOff>466725</xdr:colOff>
                    <xdr:row>16</xdr:row>
                    <xdr:rowOff>219075</xdr:rowOff>
                  </from>
                  <to>
                    <xdr:col>3</xdr:col>
                    <xdr:colOff>771525</xdr:colOff>
                    <xdr:row>18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zoomScaleNormal="100" zoomScaleSheetLayoutView="100" workbookViewId="0">
      <selection activeCell="B9" sqref="B9"/>
    </sheetView>
  </sheetViews>
  <sheetFormatPr defaultColWidth="9" defaultRowHeight="13.5" x14ac:dyDescent="0.15"/>
  <cols>
    <col min="1" max="1" width="22.5" style="80" customWidth="1"/>
    <col min="2" max="2" width="27" style="80" customWidth="1"/>
    <col min="3" max="3" width="27.75" style="80" customWidth="1"/>
    <col min="4" max="4" width="10.625" style="80" customWidth="1"/>
    <col min="5" max="5" width="6" style="80" customWidth="1"/>
    <col min="6" max="16384" width="9" style="80"/>
  </cols>
  <sheetData>
    <row r="1" spans="1:4" x14ac:dyDescent="0.15">
      <c r="A1" s="80" t="s">
        <v>512</v>
      </c>
    </row>
    <row r="2" spans="1:4" ht="18.75" x14ac:dyDescent="0.15">
      <c r="A2" s="552" t="s">
        <v>482</v>
      </c>
      <c r="B2" s="552"/>
      <c r="C2" s="552"/>
      <c r="D2" s="552"/>
    </row>
    <row r="3" spans="1:4" ht="18.75" customHeight="1" x14ac:dyDescent="0.15"/>
    <row r="4" spans="1:4" ht="18.75" customHeight="1" x14ac:dyDescent="0.15">
      <c r="B4" s="128" t="s">
        <v>40</v>
      </c>
      <c r="C4" s="472"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D4" s="472"/>
    </row>
    <row r="5" spans="1:4" ht="18.75" customHeight="1" x14ac:dyDescent="0.15">
      <c r="B5" s="128"/>
    </row>
    <row r="6" spans="1:4" ht="33.75" customHeight="1" x14ac:dyDescent="0.15">
      <c r="A6" s="196" t="s">
        <v>513</v>
      </c>
      <c r="B6" s="196" t="s">
        <v>514</v>
      </c>
      <c r="C6" s="196" t="s">
        <v>641</v>
      </c>
      <c r="D6" s="196" t="s">
        <v>515</v>
      </c>
    </row>
    <row r="7" spans="1:4" ht="33.75" customHeight="1" x14ac:dyDescent="0.15">
      <c r="A7" s="197" t="s">
        <v>1059</v>
      </c>
      <c r="B7" s="197" t="s">
        <v>1060</v>
      </c>
      <c r="C7" s="197" t="s">
        <v>1061</v>
      </c>
      <c r="D7" s="197">
        <v>1</v>
      </c>
    </row>
    <row r="8" spans="1:4" ht="33.75" customHeight="1" x14ac:dyDescent="0.15">
      <c r="A8" s="197" t="s">
        <v>1062</v>
      </c>
      <c r="B8" s="197" t="s">
        <v>1063</v>
      </c>
      <c r="C8" s="197" t="s">
        <v>1064</v>
      </c>
      <c r="D8" s="197">
        <v>1</v>
      </c>
    </row>
    <row r="9" spans="1:4" ht="33.75" customHeight="1" x14ac:dyDescent="0.15">
      <c r="A9" s="197"/>
      <c r="B9" s="197"/>
      <c r="C9" s="197"/>
      <c r="D9" s="197"/>
    </row>
    <row r="10" spans="1:4" ht="33.75" customHeight="1" x14ac:dyDescent="0.15">
      <c r="A10" s="197"/>
      <c r="B10" s="197"/>
      <c r="C10" s="197"/>
      <c r="D10" s="197"/>
    </row>
    <row r="11" spans="1:4" ht="33.75" customHeight="1" x14ac:dyDescent="0.15">
      <c r="A11" s="197"/>
      <c r="B11" s="197"/>
      <c r="C11" s="197"/>
      <c r="D11" s="197"/>
    </row>
    <row r="12" spans="1:4" ht="33.75" customHeight="1" x14ac:dyDescent="0.15">
      <c r="A12" s="197"/>
      <c r="B12" s="197"/>
      <c r="C12" s="197"/>
      <c r="D12" s="197"/>
    </row>
    <row r="13" spans="1:4" ht="33.75" customHeight="1" x14ac:dyDescent="0.15">
      <c r="A13" s="197"/>
      <c r="B13" s="197"/>
      <c r="C13" s="197"/>
      <c r="D13" s="197"/>
    </row>
    <row r="14" spans="1:4" ht="33.75" customHeight="1" x14ac:dyDescent="0.15">
      <c r="A14" s="197"/>
      <c r="B14" s="197"/>
      <c r="C14" s="197"/>
      <c r="D14" s="197"/>
    </row>
    <row r="15" spans="1:4" ht="33.75" customHeight="1" x14ac:dyDescent="0.15">
      <c r="A15" s="197"/>
      <c r="B15" s="197"/>
      <c r="C15" s="197"/>
      <c r="D15" s="197"/>
    </row>
    <row r="16" spans="1:4" ht="33.75" customHeight="1" x14ac:dyDescent="0.15">
      <c r="A16" s="197"/>
      <c r="B16" s="197"/>
      <c r="C16" s="197"/>
      <c r="D16" s="197"/>
    </row>
    <row r="17" spans="1:4" ht="33.75" customHeight="1" x14ac:dyDescent="0.15">
      <c r="A17" s="197"/>
      <c r="B17" s="197"/>
      <c r="C17" s="197"/>
      <c r="D17" s="197"/>
    </row>
    <row r="18" spans="1:4" ht="33.75" customHeight="1" x14ac:dyDescent="0.15">
      <c r="A18" s="197"/>
      <c r="B18" s="197"/>
      <c r="C18" s="197"/>
      <c r="D18" s="197"/>
    </row>
    <row r="19" spans="1:4" ht="33.75" customHeight="1" x14ac:dyDescent="0.15">
      <c r="A19" s="197"/>
      <c r="B19" s="197"/>
      <c r="C19" s="197"/>
      <c r="D19" s="197"/>
    </row>
    <row r="20" spans="1:4" ht="33.75" customHeight="1" x14ac:dyDescent="0.15">
      <c r="A20" s="197"/>
      <c r="B20" s="197"/>
      <c r="C20" s="197"/>
      <c r="D20" s="197"/>
    </row>
    <row r="21" spans="1:4" ht="33.75" customHeight="1" x14ac:dyDescent="0.15">
      <c r="A21" s="197"/>
      <c r="B21" s="197"/>
      <c r="C21" s="197"/>
      <c r="D21" s="197"/>
    </row>
    <row r="22" spans="1:4" ht="33.75" customHeight="1" x14ac:dyDescent="0.15">
      <c r="A22" s="197"/>
      <c r="B22" s="197"/>
      <c r="C22" s="197"/>
      <c r="D22" s="197"/>
    </row>
    <row r="23" spans="1:4" ht="33.75" customHeight="1" x14ac:dyDescent="0.15">
      <c r="A23" s="197"/>
      <c r="B23" s="197"/>
      <c r="C23" s="197"/>
      <c r="D23" s="197"/>
    </row>
    <row r="25" spans="1:4" x14ac:dyDescent="0.15">
      <c r="A25" s="80" t="s">
        <v>789</v>
      </c>
    </row>
    <row r="27" spans="1:4" x14ac:dyDescent="0.15">
      <c r="A27" s="80" t="s">
        <v>517</v>
      </c>
    </row>
    <row r="28" spans="1:4" x14ac:dyDescent="0.15">
      <c r="A28" s="198" t="s">
        <v>518</v>
      </c>
    </row>
    <row r="30" spans="1:4" x14ac:dyDescent="0.15">
      <c r="A30" s="80" t="s">
        <v>519</v>
      </c>
    </row>
    <row r="31" spans="1:4" x14ac:dyDescent="0.15">
      <c r="A31" s="128" t="s">
        <v>520</v>
      </c>
      <c r="B31" s="199" t="s">
        <v>516</v>
      </c>
    </row>
  </sheetData>
  <mergeCells count="2">
    <mergeCell ref="A2:D2"/>
    <mergeCell ref="C4:D4"/>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0"/>
  <sheetViews>
    <sheetView view="pageBreakPreview" zoomScaleNormal="100" zoomScaleSheetLayoutView="100" workbookViewId="0">
      <selection activeCell="Q6" sqref="Q6:Q7"/>
    </sheetView>
  </sheetViews>
  <sheetFormatPr defaultColWidth="9" defaultRowHeight="13.5" x14ac:dyDescent="0.15"/>
  <cols>
    <col min="1" max="1" width="5" style="80" customWidth="1"/>
    <col min="2" max="3" width="16.875" style="80" customWidth="1"/>
    <col min="4" max="10" width="2.625" style="80" customWidth="1"/>
    <col min="11" max="11" width="0.75" style="80" customWidth="1"/>
    <col min="12" max="14" width="2.625" style="80" customWidth="1"/>
    <col min="15" max="15" width="30" style="80" customWidth="1"/>
    <col min="16" max="16" width="11" style="80" bestFit="1" customWidth="1"/>
    <col min="17" max="17" width="11" style="80" customWidth="1"/>
    <col min="18" max="18" width="17.625" style="80" customWidth="1"/>
    <col min="19" max="21" width="9" style="80"/>
    <col min="22" max="22" width="3.375" style="80" bestFit="1" customWidth="1"/>
    <col min="23" max="16384" width="9" style="80"/>
  </cols>
  <sheetData>
    <row r="1" spans="1:36" x14ac:dyDescent="0.15">
      <c r="A1" s="80" t="s">
        <v>522</v>
      </c>
      <c r="W1" s="137" t="s">
        <v>622</v>
      </c>
      <c r="X1" s="138" t="s">
        <v>642</v>
      </c>
    </row>
    <row r="2" spans="1:36" ht="18.75" x14ac:dyDescent="0.15">
      <c r="A2" s="555" t="s">
        <v>521</v>
      </c>
      <c r="B2" s="555"/>
      <c r="C2" s="555"/>
      <c r="D2" s="555"/>
      <c r="E2" s="555"/>
      <c r="F2" s="555"/>
      <c r="G2" s="555"/>
      <c r="H2" s="555"/>
      <c r="I2" s="555"/>
      <c r="J2" s="555"/>
      <c r="K2" s="555"/>
      <c r="L2" s="555"/>
      <c r="M2" s="555"/>
      <c r="N2" s="555"/>
      <c r="O2" s="555"/>
      <c r="P2" s="555"/>
      <c r="Q2" s="555"/>
      <c r="R2" s="94" t="s">
        <v>112</v>
      </c>
      <c r="S2" s="351" t="s">
        <v>1081</v>
      </c>
      <c r="W2" s="143" t="s">
        <v>643</v>
      </c>
      <c r="X2" s="144" t="s">
        <v>644</v>
      </c>
    </row>
    <row r="3" spans="1:36" x14ac:dyDescent="0.15">
      <c r="Q3" s="87"/>
      <c r="R3" s="200">
        <v>4594</v>
      </c>
      <c r="S3" s="201" t="s">
        <v>790</v>
      </c>
      <c r="T3" s="201">
        <v>33</v>
      </c>
      <c r="W3" s="143" t="s">
        <v>645</v>
      </c>
      <c r="X3" s="144" t="s">
        <v>646</v>
      </c>
    </row>
    <row r="4" spans="1:36" x14ac:dyDescent="0.15">
      <c r="N4" s="128" t="s">
        <v>40</v>
      </c>
      <c r="O4" s="472"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P4" s="472"/>
      <c r="R4" s="202">
        <v>9855</v>
      </c>
      <c r="S4" s="201" t="s">
        <v>791</v>
      </c>
      <c r="T4" s="201">
        <v>-11</v>
      </c>
      <c r="W4" s="143" t="s">
        <v>647</v>
      </c>
      <c r="X4" s="144" t="s">
        <v>648</v>
      </c>
    </row>
    <row r="5" spans="1:36" x14ac:dyDescent="0.15">
      <c r="B5" s="128"/>
      <c r="R5" s="202">
        <v>32515</v>
      </c>
      <c r="S5" s="201" t="s">
        <v>792</v>
      </c>
      <c r="T5" s="201">
        <v>-25</v>
      </c>
      <c r="W5" s="143" t="s">
        <v>626</v>
      </c>
      <c r="X5" s="144" t="s">
        <v>640</v>
      </c>
    </row>
    <row r="6" spans="1:36" x14ac:dyDescent="0.15">
      <c r="A6" s="442"/>
      <c r="B6" s="442" t="s">
        <v>23</v>
      </c>
      <c r="C6" s="442" t="s">
        <v>793</v>
      </c>
      <c r="D6" s="554" t="s">
        <v>523</v>
      </c>
      <c r="E6" s="448"/>
      <c r="F6" s="448"/>
      <c r="G6" s="448"/>
      <c r="H6" s="448"/>
      <c r="I6" s="448"/>
      <c r="J6" s="448"/>
      <c r="K6" s="203"/>
      <c r="L6" s="554" t="s">
        <v>524</v>
      </c>
      <c r="M6" s="448"/>
      <c r="N6" s="448"/>
      <c r="O6" s="449"/>
      <c r="P6" s="204" t="s">
        <v>525</v>
      </c>
      <c r="Q6" s="553" t="s">
        <v>1082</v>
      </c>
      <c r="R6" s="202">
        <v>43585</v>
      </c>
      <c r="S6" s="201" t="s">
        <v>794</v>
      </c>
      <c r="T6" s="201">
        <v>-88</v>
      </c>
      <c r="W6" s="143" t="s">
        <v>213</v>
      </c>
      <c r="X6" s="144" t="s">
        <v>207</v>
      </c>
    </row>
    <row r="7" spans="1:36" x14ac:dyDescent="0.15">
      <c r="A7" s="442"/>
      <c r="B7" s="442"/>
      <c r="C7" s="442"/>
      <c r="D7" s="205"/>
      <c r="E7" s="119"/>
      <c r="F7" s="206" t="s">
        <v>134</v>
      </c>
      <c r="G7" s="119"/>
      <c r="H7" s="206" t="s">
        <v>300</v>
      </c>
      <c r="I7" s="119"/>
      <c r="J7" s="206" t="s">
        <v>301</v>
      </c>
      <c r="K7" s="207"/>
      <c r="L7" s="205" t="s">
        <v>580</v>
      </c>
      <c r="M7" s="119"/>
      <c r="N7" s="119"/>
      <c r="O7" s="208"/>
      <c r="P7" s="209" t="s">
        <v>526</v>
      </c>
      <c r="Q7" s="446"/>
      <c r="R7" s="102" t="s">
        <v>986</v>
      </c>
      <c r="S7" s="210" t="s">
        <v>987</v>
      </c>
      <c r="T7" s="211"/>
      <c r="U7" s="212" t="s">
        <v>579</v>
      </c>
      <c r="W7" s="143" t="s">
        <v>649</v>
      </c>
      <c r="X7" s="144" t="s">
        <v>942</v>
      </c>
    </row>
    <row r="8" spans="1:36" ht="30" customHeight="1" x14ac:dyDescent="0.15">
      <c r="A8" s="94">
        <v>1</v>
      </c>
      <c r="B8" s="213"/>
      <c r="C8" s="213"/>
      <c r="D8" s="214" t="str">
        <f>IF(R8="","",IF(R8&lt;=R$3,"M",IF(R8&lt;=R$4,"T",IF(R8&lt;=R$5,"S",IF(R8&lt;R$6,"H","R")))))</f>
        <v/>
      </c>
      <c r="E8" s="215" t="str">
        <f t="shared" ref="E8:E37" si="0">IF(R8="","",QUOTIENT(IF(U8&gt;1999,MOD(U8,100)+12,MOD(U8,100)+SUMIF($S$3:$S$6,D8,$T$3:$T$6)),10))</f>
        <v/>
      </c>
      <c r="F8" s="216" t="str">
        <f t="shared" ref="F8:F37" si="1">IF(R8="","",MOD(IF(U8&gt;1999,MOD(U8,100)+12,MOD(U8,100)+SUMIF($S$3:$S$6,D8,$T$3:$T$6)),10))</f>
        <v/>
      </c>
      <c r="G8" s="215" t="str">
        <f t="shared" ref="G8:G37" si="2">IF(U8="","",QUOTIENT(MONTH(R8),10))</f>
        <v/>
      </c>
      <c r="H8" s="216" t="str">
        <f t="shared" ref="H8:H37" si="3">IF(U8="","",MOD(MONTH(R8),10))</f>
        <v/>
      </c>
      <c r="I8" s="215" t="str">
        <f t="shared" ref="I8:I37" si="4">IF(U8="","",QUOTIENT(DAY(R8),10))</f>
        <v/>
      </c>
      <c r="J8" s="216" t="str">
        <f t="shared" ref="J8:J37" si="5">IF(U8="","",MOD(DAY(R8),10))</f>
        <v/>
      </c>
      <c r="K8" s="217"/>
      <c r="L8" s="215" t="str">
        <f t="shared" ref="L8:L37" si="6">IF($S8="","",MID($S8,1,1))</f>
        <v/>
      </c>
      <c r="M8" s="218" t="str">
        <f t="shared" ref="M8:M37" si="7">IF($S8="","",MID($S8,2,1))</f>
        <v/>
      </c>
      <c r="N8" s="216" t="str">
        <f t="shared" ref="N8:N37" si="8">IF($S8="","",MID($S8,3,1))</f>
        <v/>
      </c>
      <c r="O8" s="219" t="str">
        <f>IF(S8="","",VLOOKUP(S8,$W$1:$X$119,2,FALSE))</f>
        <v/>
      </c>
      <c r="P8" s="117"/>
      <c r="Q8" s="325"/>
      <c r="R8" s="327"/>
      <c r="S8" s="328"/>
      <c r="U8" s="220" t="str">
        <f t="shared" ref="U8:U37" si="9">IF(R8="","",YEAR(R8))</f>
        <v/>
      </c>
      <c r="V8" s="80" t="str">
        <f>IF(B8="","",1)</f>
        <v/>
      </c>
      <c r="W8" s="143" t="s">
        <v>650</v>
      </c>
      <c r="X8" s="144" t="s">
        <v>755</v>
      </c>
      <c r="AD8" s="86"/>
      <c r="AE8" s="86"/>
      <c r="AF8" s="86"/>
      <c r="AG8" s="86"/>
    </row>
    <row r="9" spans="1:36" ht="30" customHeight="1" x14ac:dyDescent="0.15">
      <c r="A9" s="94">
        <v>2</v>
      </c>
      <c r="B9" s="213"/>
      <c r="C9" s="213"/>
      <c r="D9" s="214" t="str">
        <f t="shared" ref="D9:D37" si="10">IF(R9="","",IF(R9&lt;=R$3,"M",IF(R9&lt;=R$4,"T",IF(R9&lt;=R$5,"S",IF(R9&lt;R$6,"H","R")))))</f>
        <v/>
      </c>
      <c r="E9" s="215" t="str">
        <f>IF(R9="","",QUOTIENT(IF(U9&gt;1999,MOD(U9,100)+12,MOD(U9,100)+SUMIF($S$3:$S$6,D9,$T$3:$T$6)),10))</f>
        <v/>
      </c>
      <c r="F9" s="216" t="str">
        <f t="shared" si="1"/>
        <v/>
      </c>
      <c r="G9" s="215" t="str">
        <f t="shared" si="2"/>
        <v/>
      </c>
      <c r="H9" s="216" t="str">
        <f t="shared" si="3"/>
        <v/>
      </c>
      <c r="I9" s="215" t="str">
        <f t="shared" si="4"/>
        <v/>
      </c>
      <c r="J9" s="216" t="str">
        <f t="shared" si="5"/>
        <v/>
      </c>
      <c r="K9" s="217"/>
      <c r="L9" s="215" t="str">
        <f t="shared" si="6"/>
        <v/>
      </c>
      <c r="M9" s="218" t="str">
        <f t="shared" si="7"/>
        <v/>
      </c>
      <c r="N9" s="216" t="str">
        <f t="shared" si="8"/>
        <v/>
      </c>
      <c r="O9" s="219" t="str">
        <f>IF(S9="","",VLOOKUP(S9,$W$1:$X$119,2,FALSE))</f>
        <v/>
      </c>
      <c r="P9" s="117"/>
      <c r="Q9" s="293"/>
      <c r="R9" s="327"/>
      <c r="S9" s="328"/>
      <c r="U9" s="220" t="str">
        <f t="shared" si="9"/>
        <v/>
      </c>
      <c r="V9" s="80" t="str">
        <f t="shared" ref="V9:V37" si="11">IF(B9="","",1)</f>
        <v/>
      </c>
      <c r="W9" s="143" t="s">
        <v>651</v>
      </c>
      <c r="X9" s="144" t="s">
        <v>943</v>
      </c>
      <c r="AD9" s="86"/>
      <c r="AE9" s="86"/>
      <c r="AF9" s="86"/>
      <c r="AG9" s="86"/>
    </row>
    <row r="10" spans="1:36" ht="30" customHeight="1" x14ac:dyDescent="0.15">
      <c r="A10" s="94">
        <v>3</v>
      </c>
      <c r="B10" s="213"/>
      <c r="C10" s="213"/>
      <c r="D10" s="214" t="str">
        <f t="shared" si="10"/>
        <v/>
      </c>
      <c r="E10" s="215" t="str">
        <f t="shared" si="0"/>
        <v/>
      </c>
      <c r="F10" s="216" t="str">
        <f t="shared" si="1"/>
        <v/>
      </c>
      <c r="G10" s="215" t="str">
        <f t="shared" si="2"/>
        <v/>
      </c>
      <c r="H10" s="216" t="str">
        <f t="shared" si="3"/>
        <v/>
      </c>
      <c r="I10" s="215" t="str">
        <f t="shared" si="4"/>
        <v/>
      </c>
      <c r="J10" s="216" t="str">
        <f t="shared" si="5"/>
        <v/>
      </c>
      <c r="K10" s="217"/>
      <c r="L10" s="215" t="str">
        <f t="shared" si="6"/>
        <v/>
      </c>
      <c r="M10" s="218" t="str">
        <f t="shared" si="7"/>
        <v/>
      </c>
      <c r="N10" s="216" t="str">
        <f t="shared" si="8"/>
        <v/>
      </c>
      <c r="O10" s="219" t="str">
        <f t="shared" ref="O10:O37" si="12">IF(S10="","",VLOOKUP(S10,$W$1:$X$119,2,FALSE))</f>
        <v/>
      </c>
      <c r="P10" s="117"/>
      <c r="Q10" s="293"/>
      <c r="R10" s="327"/>
      <c r="S10" s="328"/>
      <c r="U10" s="220" t="str">
        <f t="shared" si="9"/>
        <v/>
      </c>
      <c r="V10" s="80" t="str">
        <f t="shared" si="11"/>
        <v/>
      </c>
      <c r="W10" s="143" t="s">
        <v>652</v>
      </c>
      <c r="X10" s="144" t="s">
        <v>576</v>
      </c>
      <c r="AD10" s="86"/>
      <c r="AE10" s="86"/>
      <c r="AF10" s="86"/>
      <c r="AG10" s="86"/>
    </row>
    <row r="11" spans="1:36" ht="30" customHeight="1" x14ac:dyDescent="0.15">
      <c r="A11" s="94">
        <v>4</v>
      </c>
      <c r="B11" s="213"/>
      <c r="C11" s="213"/>
      <c r="D11" s="214" t="str">
        <f t="shared" si="10"/>
        <v/>
      </c>
      <c r="E11" s="215" t="str">
        <f t="shared" si="0"/>
        <v/>
      </c>
      <c r="F11" s="216" t="str">
        <f t="shared" si="1"/>
        <v/>
      </c>
      <c r="G11" s="215" t="str">
        <f t="shared" si="2"/>
        <v/>
      </c>
      <c r="H11" s="216" t="str">
        <f t="shared" si="3"/>
        <v/>
      </c>
      <c r="I11" s="215" t="str">
        <f t="shared" si="4"/>
        <v/>
      </c>
      <c r="J11" s="216" t="str">
        <f t="shared" si="5"/>
        <v/>
      </c>
      <c r="K11" s="217"/>
      <c r="L11" s="215" t="str">
        <f t="shared" si="6"/>
        <v/>
      </c>
      <c r="M11" s="218" t="str">
        <f t="shared" si="7"/>
        <v/>
      </c>
      <c r="N11" s="216" t="str">
        <f t="shared" si="8"/>
        <v/>
      </c>
      <c r="O11" s="219" t="str">
        <f t="shared" si="12"/>
        <v/>
      </c>
      <c r="P11" s="117"/>
      <c r="Q11" s="293"/>
      <c r="R11" s="327"/>
      <c r="S11" s="328"/>
      <c r="U11" s="220" t="str">
        <f t="shared" si="9"/>
        <v/>
      </c>
      <c r="V11" s="80" t="str">
        <f t="shared" si="11"/>
        <v/>
      </c>
      <c r="W11" s="143" t="s">
        <v>653</v>
      </c>
      <c r="X11" s="144" t="s">
        <v>756</v>
      </c>
      <c r="AD11" s="86"/>
      <c r="AE11" s="86"/>
      <c r="AF11" s="86"/>
      <c r="AG11" s="86"/>
    </row>
    <row r="12" spans="1:36" ht="30" customHeight="1" x14ac:dyDescent="0.15">
      <c r="A12" s="94">
        <v>5</v>
      </c>
      <c r="B12" s="213"/>
      <c r="C12" s="213"/>
      <c r="D12" s="214" t="str">
        <f t="shared" si="10"/>
        <v/>
      </c>
      <c r="E12" s="215" t="str">
        <f t="shared" si="0"/>
        <v/>
      </c>
      <c r="F12" s="216" t="str">
        <f t="shared" si="1"/>
        <v/>
      </c>
      <c r="G12" s="215" t="str">
        <f t="shared" si="2"/>
        <v/>
      </c>
      <c r="H12" s="216" t="str">
        <f t="shared" si="3"/>
        <v/>
      </c>
      <c r="I12" s="215" t="str">
        <f t="shared" si="4"/>
        <v/>
      </c>
      <c r="J12" s="216" t="str">
        <f t="shared" si="5"/>
        <v/>
      </c>
      <c r="K12" s="217"/>
      <c r="L12" s="215" t="str">
        <f t="shared" si="6"/>
        <v/>
      </c>
      <c r="M12" s="218" t="str">
        <f t="shared" si="7"/>
        <v/>
      </c>
      <c r="N12" s="216" t="str">
        <f t="shared" si="8"/>
        <v/>
      </c>
      <c r="O12" s="219" t="str">
        <f t="shared" si="12"/>
        <v/>
      </c>
      <c r="P12" s="117"/>
      <c r="Q12" s="293"/>
      <c r="R12" s="327"/>
      <c r="S12" s="328"/>
      <c r="U12" s="220" t="str">
        <f t="shared" si="9"/>
        <v/>
      </c>
      <c r="V12" s="80" t="str">
        <f t="shared" si="11"/>
        <v/>
      </c>
      <c r="W12" s="143" t="s">
        <v>623</v>
      </c>
      <c r="X12" s="144" t="s">
        <v>944</v>
      </c>
      <c r="AD12" s="86"/>
      <c r="AE12" s="86"/>
      <c r="AF12" s="86"/>
      <c r="AG12" s="86"/>
      <c r="AH12" s="86"/>
      <c r="AI12" s="86"/>
      <c r="AJ12" s="86"/>
    </row>
    <row r="13" spans="1:36" ht="30" customHeight="1" x14ac:dyDescent="0.15">
      <c r="A13" s="94">
        <v>6</v>
      </c>
      <c r="B13" s="213"/>
      <c r="C13" s="213"/>
      <c r="D13" s="214" t="str">
        <f t="shared" si="10"/>
        <v/>
      </c>
      <c r="E13" s="215" t="str">
        <f t="shared" si="0"/>
        <v/>
      </c>
      <c r="F13" s="216" t="str">
        <f t="shared" si="1"/>
        <v/>
      </c>
      <c r="G13" s="215" t="str">
        <f t="shared" si="2"/>
        <v/>
      </c>
      <c r="H13" s="216" t="str">
        <f t="shared" si="3"/>
        <v/>
      </c>
      <c r="I13" s="215" t="str">
        <f t="shared" si="4"/>
        <v/>
      </c>
      <c r="J13" s="216" t="str">
        <f t="shared" si="5"/>
        <v/>
      </c>
      <c r="K13" s="217"/>
      <c r="L13" s="215" t="str">
        <f t="shared" si="6"/>
        <v/>
      </c>
      <c r="M13" s="218" t="str">
        <f t="shared" si="7"/>
        <v/>
      </c>
      <c r="N13" s="216" t="str">
        <f t="shared" si="8"/>
        <v/>
      </c>
      <c r="O13" s="219" t="str">
        <f t="shared" si="12"/>
        <v/>
      </c>
      <c r="P13" s="117"/>
      <c r="Q13" s="293"/>
      <c r="R13" s="327"/>
      <c r="S13" s="328"/>
      <c r="U13" s="220" t="str">
        <f t="shared" si="9"/>
        <v/>
      </c>
      <c r="V13" s="80" t="str">
        <f t="shared" si="11"/>
        <v/>
      </c>
      <c r="W13" s="143" t="s">
        <v>624</v>
      </c>
      <c r="X13" s="144" t="s">
        <v>253</v>
      </c>
      <c r="AD13" s="86"/>
      <c r="AE13" s="86"/>
      <c r="AF13" s="86"/>
      <c r="AG13" s="86"/>
    </row>
    <row r="14" spans="1:36" ht="30" customHeight="1" x14ac:dyDescent="0.15">
      <c r="A14" s="94">
        <v>7</v>
      </c>
      <c r="B14" s="213"/>
      <c r="C14" s="213"/>
      <c r="D14" s="214" t="str">
        <f t="shared" si="10"/>
        <v/>
      </c>
      <c r="E14" s="215" t="str">
        <f t="shared" si="0"/>
        <v/>
      </c>
      <c r="F14" s="216" t="str">
        <f t="shared" si="1"/>
        <v/>
      </c>
      <c r="G14" s="215" t="str">
        <f t="shared" si="2"/>
        <v/>
      </c>
      <c r="H14" s="216" t="str">
        <f t="shared" si="3"/>
        <v/>
      </c>
      <c r="I14" s="215" t="str">
        <f t="shared" si="4"/>
        <v/>
      </c>
      <c r="J14" s="216" t="str">
        <f t="shared" si="5"/>
        <v/>
      </c>
      <c r="K14" s="217"/>
      <c r="L14" s="215" t="str">
        <f t="shared" si="6"/>
        <v/>
      </c>
      <c r="M14" s="218" t="str">
        <f t="shared" si="7"/>
        <v/>
      </c>
      <c r="N14" s="216" t="str">
        <f t="shared" si="8"/>
        <v/>
      </c>
      <c r="O14" s="219" t="str">
        <f t="shared" si="12"/>
        <v/>
      </c>
      <c r="P14" s="117"/>
      <c r="Q14" s="293"/>
      <c r="R14" s="327"/>
      <c r="S14" s="328"/>
      <c r="U14" s="220" t="str">
        <f t="shared" si="9"/>
        <v/>
      </c>
      <c r="V14" s="80" t="str">
        <f t="shared" si="11"/>
        <v/>
      </c>
      <c r="W14" s="143" t="s">
        <v>219</v>
      </c>
      <c r="X14" s="144" t="s">
        <v>255</v>
      </c>
      <c r="AE14" s="86"/>
      <c r="AF14" s="86"/>
      <c r="AG14" s="86"/>
    </row>
    <row r="15" spans="1:36" ht="30" customHeight="1" x14ac:dyDescent="0.15">
      <c r="A15" s="94">
        <v>8</v>
      </c>
      <c r="B15" s="213"/>
      <c r="C15" s="213"/>
      <c r="D15" s="214" t="str">
        <f t="shared" si="10"/>
        <v/>
      </c>
      <c r="E15" s="215" t="str">
        <f t="shared" si="0"/>
        <v/>
      </c>
      <c r="F15" s="216" t="str">
        <f t="shared" si="1"/>
        <v/>
      </c>
      <c r="G15" s="215" t="str">
        <f t="shared" si="2"/>
        <v/>
      </c>
      <c r="H15" s="216" t="str">
        <f t="shared" si="3"/>
        <v/>
      </c>
      <c r="I15" s="215" t="str">
        <f t="shared" si="4"/>
        <v/>
      </c>
      <c r="J15" s="216" t="str">
        <f t="shared" si="5"/>
        <v/>
      </c>
      <c r="K15" s="217"/>
      <c r="L15" s="215" t="str">
        <f t="shared" si="6"/>
        <v/>
      </c>
      <c r="M15" s="218" t="str">
        <f t="shared" si="7"/>
        <v/>
      </c>
      <c r="N15" s="216" t="str">
        <f t="shared" si="8"/>
        <v/>
      </c>
      <c r="O15" s="219" t="str">
        <f t="shared" si="12"/>
        <v/>
      </c>
      <c r="P15" s="117"/>
      <c r="Q15" s="293"/>
      <c r="R15" s="327"/>
      <c r="S15" s="328"/>
      <c r="U15" s="220" t="str">
        <f t="shared" si="9"/>
        <v/>
      </c>
      <c r="V15" s="80" t="str">
        <f t="shared" si="11"/>
        <v/>
      </c>
      <c r="W15" s="143" t="s">
        <v>654</v>
      </c>
      <c r="X15" s="144" t="s">
        <v>256</v>
      </c>
      <c r="AE15" s="86"/>
      <c r="AF15" s="86"/>
      <c r="AG15" s="86"/>
    </row>
    <row r="16" spans="1:36" ht="30" customHeight="1" x14ac:dyDescent="0.15">
      <c r="A16" s="94">
        <v>9</v>
      </c>
      <c r="B16" s="213"/>
      <c r="C16" s="213"/>
      <c r="D16" s="214" t="str">
        <f t="shared" si="10"/>
        <v/>
      </c>
      <c r="E16" s="215" t="str">
        <f t="shared" si="0"/>
        <v/>
      </c>
      <c r="F16" s="216" t="str">
        <f t="shared" si="1"/>
        <v/>
      </c>
      <c r="G16" s="215" t="str">
        <f t="shared" si="2"/>
        <v/>
      </c>
      <c r="H16" s="216" t="str">
        <f t="shared" si="3"/>
        <v/>
      </c>
      <c r="I16" s="215" t="str">
        <f t="shared" si="4"/>
        <v/>
      </c>
      <c r="J16" s="216" t="str">
        <f t="shared" si="5"/>
        <v/>
      </c>
      <c r="K16" s="217"/>
      <c r="L16" s="215" t="str">
        <f t="shared" si="6"/>
        <v/>
      </c>
      <c r="M16" s="218" t="str">
        <f t="shared" si="7"/>
        <v/>
      </c>
      <c r="N16" s="216" t="str">
        <f t="shared" si="8"/>
        <v/>
      </c>
      <c r="O16" s="219" t="str">
        <f t="shared" si="12"/>
        <v/>
      </c>
      <c r="P16" s="117"/>
      <c r="Q16" s="293"/>
      <c r="R16" s="327"/>
      <c r="S16" s="328"/>
      <c r="U16" s="220" t="str">
        <f t="shared" si="9"/>
        <v/>
      </c>
      <c r="V16" s="80" t="str">
        <f t="shared" si="11"/>
        <v/>
      </c>
      <c r="W16" s="143" t="s">
        <v>655</v>
      </c>
      <c r="X16" s="144" t="s">
        <v>258</v>
      </c>
      <c r="AE16" s="86"/>
      <c r="AF16" s="86"/>
      <c r="AG16" s="86"/>
    </row>
    <row r="17" spans="1:33" ht="30" customHeight="1" x14ac:dyDescent="0.15">
      <c r="A17" s="94">
        <v>10</v>
      </c>
      <c r="B17" s="213"/>
      <c r="C17" s="213"/>
      <c r="D17" s="214" t="str">
        <f t="shared" si="10"/>
        <v/>
      </c>
      <c r="E17" s="215" t="str">
        <f t="shared" si="0"/>
        <v/>
      </c>
      <c r="F17" s="216" t="str">
        <f t="shared" si="1"/>
        <v/>
      </c>
      <c r="G17" s="215" t="str">
        <f t="shared" si="2"/>
        <v/>
      </c>
      <c r="H17" s="216" t="str">
        <f t="shared" si="3"/>
        <v/>
      </c>
      <c r="I17" s="215" t="str">
        <f t="shared" si="4"/>
        <v/>
      </c>
      <c r="J17" s="216" t="str">
        <f t="shared" si="5"/>
        <v/>
      </c>
      <c r="K17" s="217"/>
      <c r="L17" s="215" t="str">
        <f t="shared" si="6"/>
        <v/>
      </c>
      <c r="M17" s="218" t="str">
        <f t="shared" si="7"/>
        <v/>
      </c>
      <c r="N17" s="216" t="str">
        <f t="shared" si="8"/>
        <v/>
      </c>
      <c r="O17" s="219" t="str">
        <f t="shared" si="12"/>
        <v/>
      </c>
      <c r="P17" s="117"/>
      <c r="Q17" s="293"/>
      <c r="R17" s="327"/>
      <c r="S17" s="328"/>
      <c r="U17" s="220" t="str">
        <f t="shared" si="9"/>
        <v/>
      </c>
      <c r="V17" s="80" t="str">
        <f t="shared" si="11"/>
        <v/>
      </c>
      <c r="W17" s="143" t="s">
        <v>656</v>
      </c>
      <c r="X17" s="144" t="s">
        <v>260</v>
      </c>
      <c r="AE17" s="86"/>
      <c r="AF17" s="86"/>
      <c r="AG17" s="86"/>
    </row>
    <row r="18" spans="1:33" ht="30" customHeight="1" x14ac:dyDescent="0.15">
      <c r="A18" s="94">
        <v>11</v>
      </c>
      <c r="B18" s="213"/>
      <c r="C18" s="213"/>
      <c r="D18" s="214" t="str">
        <f t="shared" si="10"/>
        <v/>
      </c>
      <c r="E18" s="215" t="str">
        <f t="shared" si="0"/>
        <v/>
      </c>
      <c r="F18" s="216" t="str">
        <f t="shared" si="1"/>
        <v/>
      </c>
      <c r="G18" s="215" t="str">
        <f t="shared" si="2"/>
        <v/>
      </c>
      <c r="H18" s="216" t="str">
        <f t="shared" si="3"/>
        <v/>
      </c>
      <c r="I18" s="215" t="str">
        <f t="shared" si="4"/>
        <v/>
      </c>
      <c r="J18" s="216" t="str">
        <f t="shared" si="5"/>
        <v/>
      </c>
      <c r="K18" s="217"/>
      <c r="L18" s="215" t="str">
        <f t="shared" si="6"/>
        <v/>
      </c>
      <c r="M18" s="218" t="str">
        <f t="shared" si="7"/>
        <v/>
      </c>
      <c r="N18" s="216" t="str">
        <f t="shared" si="8"/>
        <v/>
      </c>
      <c r="O18" s="219" t="str">
        <f t="shared" si="12"/>
        <v/>
      </c>
      <c r="P18" s="117"/>
      <c r="Q18" s="293"/>
      <c r="R18" s="327"/>
      <c r="S18" s="328"/>
      <c r="U18" s="220" t="str">
        <f t="shared" si="9"/>
        <v/>
      </c>
      <c r="V18" s="80" t="str">
        <f t="shared" si="11"/>
        <v/>
      </c>
      <c r="W18" s="143" t="s">
        <v>657</v>
      </c>
      <c r="X18" s="144" t="s">
        <v>262</v>
      </c>
      <c r="AE18" s="86"/>
      <c r="AF18" s="86"/>
      <c r="AG18" s="86"/>
    </row>
    <row r="19" spans="1:33" ht="30" customHeight="1" x14ac:dyDescent="0.15">
      <c r="A19" s="94">
        <v>12</v>
      </c>
      <c r="B19" s="213"/>
      <c r="C19" s="213"/>
      <c r="D19" s="214" t="str">
        <f t="shared" si="10"/>
        <v/>
      </c>
      <c r="E19" s="215" t="str">
        <f t="shared" si="0"/>
        <v/>
      </c>
      <c r="F19" s="216" t="str">
        <f t="shared" si="1"/>
        <v/>
      </c>
      <c r="G19" s="215" t="str">
        <f t="shared" si="2"/>
        <v/>
      </c>
      <c r="H19" s="216" t="str">
        <f t="shared" si="3"/>
        <v/>
      </c>
      <c r="I19" s="215" t="str">
        <f t="shared" si="4"/>
        <v/>
      </c>
      <c r="J19" s="216" t="str">
        <f t="shared" si="5"/>
        <v/>
      </c>
      <c r="K19" s="217"/>
      <c r="L19" s="215" t="str">
        <f t="shared" si="6"/>
        <v/>
      </c>
      <c r="M19" s="218" t="str">
        <f t="shared" si="7"/>
        <v/>
      </c>
      <c r="N19" s="216" t="str">
        <f t="shared" si="8"/>
        <v/>
      </c>
      <c r="O19" s="219" t="str">
        <f t="shared" si="12"/>
        <v/>
      </c>
      <c r="P19" s="117"/>
      <c r="Q19" s="293"/>
      <c r="R19" s="327"/>
      <c r="S19" s="328"/>
      <c r="U19" s="220" t="str">
        <f t="shared" si="9"/>
        <v/>
      </c>
      <c r="V19" s="80" t="str">
        <f t="shared" si="11"/>
        <v/>
      </c>
      <c r="W19" s="143" t="s">
        <v>658</v>
      </c>
      <c r="X19" s="144" t="s">
        <v>264</v>
      </c>
      <c r="AE19" s="86"/>
      <c r="AF19" s="86"/>
      <c r="AG19" s="86"/>
    </row>
    <row r="20" spans="1:33" ht="30" customHeight="1" x14ac:dyDescent="0.15">
      <c r="A20" s="94">
        <v>13</v>
      </c>
      <c r="B20" s="213"/>
      <c r="C20" s="213"/>
      <c r="D20" s="214" t="str">
        <f t="shared" si="10"/>
        <v/>
      </c>
      <c r="E20" s="215" t="str">
        <f t="shared" si="0"/>
        <v/>
      </c>
      <c r="F20" s="216" t="str">
        <f t="shared" si="1"/>
        <v/>
      </c>
      <c r="G20" s="215" t="str">
        <f t="shared" si="2"/>
        <v/>
      </c>
      <c r="H20" s="216" t="str">
        <f t="shared" si="3"/>
        <v/>
      </c>
      <c r="I20" s="215" t="str">
        <f t="shared" si="4"/>
        <v/>
      </c>
      <c r="J20" s="216" t="str">
        <f t="shared" si="5"/>
        <v/>
      </c>
      <c r="K20" s="217"/>
      <c r="L20" s="215" t="str">
        <f t="shared" si="6"/>
        <v/>
      </c>
      <c r="M20" s="218" t="str">
        <f t="shared" si="7"/>
        <v/>
      </c>
      <c r="N20" s="216" t="str">
        <f t="shared" si="8"/>
        <v/>
      </c>
      <c r="O20" s="219" t="str">
        <f t="shared" si="12"/>
        <v/>
      </c>
      <c r="P20" s="117"/>
      <c r="Q20" s="293"/>
      <c r="R20" s="327"/>
      <c r="S20" s="328"/>
      <c r="U20" s="220" t="str">
        <f t="shared" si="9"/>
        <v/>
      </c>
      <c r="V20" s="80" t="str">
        <f t="shared" si="11"/>
        <v/>
      </c>
      <c r="W20" s="143" t="s">
        <v>659</v>
      </c>
      <c r="X20" s="144" t="s">
        <v>529</v>
      </c>
      <c r="AE20" s="86"/>
      <c r="AF20" s="86"/>
      <c r="AG20" s="86"/>
    </row>
    <row r="21" spans="1:33" ht="30" customHeight="1" x14ac:dyDescent="0.15">
      <c r="A21" s="94">
        <v>14</v>
      </c>
      <c r="B21" s="213"/>
      <c r="C21" s="213"/>
      <c r="D21" s="214" t="str">
        <f t="shared" si="10"/>
        <v/>
      </c>
      <c r="E21" s="215" t="str">
        <f t="shared" si="0"/>
        <v/>
      </c>
      <c r="F21" s="216" t="str">
        <f t="shared" si="1"/>
        <v/>
      </c>
      <c r="G21" s="215" t="str">
        <f t="shared" si="2"/>
        <v/>
      </c>
      <c r="H21" s="216" t="str">
        <f t="shared" si="3"/>
        <v/>
      </c>
      <c r="I21" s="215" t="str">
        <f t="shared" si="4"/>
        <v/>
      </c>
      <c r="J21" s="216" t="str">
        <f t="shared" si="5"/>
        <v/>
      </c>
      <c r="K21" s="217"/>
      <c r="L21" s="215" t="str">
        <f t="shared" si="6"/>
        <v/>
      </c>
      <c r="M21" s="218" t="str">
        <f t="shared" si="7"/>
        <v/>
      </c>
      <c r="N21" s="216" t="str">
        <f t="shared" si="8"/>
        <v/>
      </c>
      <c r="O21" s="219" t="str">
        <f t="shared" si="12"/>
        <v/>
      </c>
      <c r="P21" s="117"/>
      <c r="Q21" s="293"/>
      <c r="R21" s="327"/>
      <c r="S21" s="328"/>
      <c r="U21" s="220" t="str">
        <f t="shared" si="9"/>
        <v/>
      </c>
      <c r="V21" s="80" t="str">
        <f t="shared" si="11"/>
        <v/>
      </c>
      <c r="W21" s="143" t="s">
        <v>660</v>
      </c>
      <c r="X21" s="144" t="s">
        <v>531</v>
      </c>
      <c r="AE21" s="86"/>
      <c r="AF21" s="86"/>
      <c r="AG21" s="86"/>
    </row>
    <row r="22" spans="1:33" ht="30" customHeight="1" x14ac:dyDescent="0.15">
      <c r="A22" s="94">
        <v>15</v>
      </c>
      <c r="B22" s="213"/>
      <c r="C22" s="213"/>
      <c r="D22" s="214" t="str">
        <f t="shared" si="10"/>
        <v/>
      </c>
      <c r="E22" s="215" t="str">
        <f t="shared" si="0"/>
        <v/>
      </c>
      <c r="F22" s="216" t="str">
        <f t="shared" si="1"/>
        <v/>
      </c>
      <c r="G22" s="215" t="str">
        <f t="shared" si="2"/>
        <v/>
      </c>
      <c r="H22" s="216" t="str">
        <f t="shared" si="3"/>
        <v/>
      </c>
      <c r="I22" s="215" t="str">
        <f t="shared" si="4"/>
        <v/>
      </c>
      <c r="J22" s="216" t="str">
        <f t="shared" si="5"/>
        <v/>
      </c>
      <c r="K22" s="217"/>
      <c r="L22" s="215" t="str">
        <f t="shared" si="6"/>
        <v/>
      </c>
      <c r="M22" s="218" t="str">
        <f t="shared" si="7"/>
        <v/>
      </c>
      <c r="N22" s="216" t="str">
        <f t="shared" si="8"/>
        <v/>
      </c>
      <c r="O22" s="219" t="str">
        <f t="shared" si="12"/>
        <v/>
      </c>
      <c r="P22" s="117"/>
      <c r="Q22" s="293"/>
      <c r="R22" s="327"/>
      <c r="S22" s="328"/>
      <c r="U22" s="220" t="str">
        <f t="shared" si="9"/>
        <v/>
      </c>
      <c r="V22" s="80" t="str">
        <f t="shared" si="11"/>
        <v/>
      </c>
      <c r="W22" s="143" t="s">
        <v>661</v>
      </c>
      <c r="X22" s="144" t="s">
        <v>532</v>
      </c>
      <c r="AE22" s="86"/>
      <c r="AF22" s="86"/>
      <c r="AG22" s="86"/>
    </row>
    <row r="23" spans="1:33" ht="30" customHeight="1" x14ac:dyDescent="0.15">
      <c r="A23" s="94">
        <v>16</v>
      </c>
      <c r="B23" s="213"/>
      <c r="C23" s="213"/>
      <c r="D23" s="214" t="str">
        <f t="shared" si="10"/>
        <v/>
      </c>
      <c r="E23" s="215" t="str">
        <f t="shared" si="0"/>
        <v/>
      </c>
      <c r="F23" s="216" t="str">
        <f t="shared" si="1"/>
        <v/>
      </c>
      <c r="G23" s="215" t="str">
        <f t="shared" si="2"/>
        <v/>
      </c>
      <c r="H23" s="216" t="str">
        <f t="shared" si="3"/>
        <v/>
      </c>
      <c r="I23" s="215" t="str">
        <f t="shared" si="4"/>
        <v/>
      </c>
      <c r="J23" s="216" t="str">
        <f t="shared" si="5"/>
        <v/>
      </c>
      <c r="K23" s="217"/>
      <c r="L23" s="215" t="str">
        <f t="shared" si="6"/>
        <v/>
      </c>
      <c r="M23" s="218" t="str">
        <f t="shared" si="7"/>
        <v/>
      </c>
      <c r="N23" s="216" t="str">
        <f t="shared" si="8"/>
        <v/>
      </c>
      <c r="O23" s="219" t="str">
        <f t="shared" si="12"/>
        <v/>
      </c>
      <c r="P23" s="117"/>
      <c r="Q23" s="293"/>
      <c r="R23" s="327"/>
      <c r="S23" s="328"/>
      <c r="U23" s="220" t="str">
        <f t="shared" si="9"/>
        <v/>
      </c>
      <c r="V23" s="80" t="str">
        <f t="shared" si="11"/>
        <v/>
      </c>
      <c r="W23" s="143" t="s">
        <v>662</v>
      </c>
      <c r="X23" s="144" t="s">
        <v>533</v>
      </c>
      <c r="AE23" s="86"/>
      <c r="AF23" s="86"/>
      <c r="AG23" s="86"/>
    </row>
    <row r="24" spans="1:33" ht="30" customHeight="1" x14ac:dyDescent="0.15">
      <c r="A24" s="94">
        <v>17</v>
      </c>
      <c r="B24" s="213"/>
      <c r="C24" s="213"/>
      <c r="D24" s="214" t="str">
        <f t="shared" si="10"/>
        <v/>
      </c>
      <c r="E24" s="215" t="str">
        <f t="shared" si="0"/>
        <v/>
      </c>
      <c r="F24" s="216" t="str">
        <f t="shared" si="1"/>
        <v/>
      </c>
      <c r="G24" s="215" t="str">
        <f t="shared" si="2"/>
        <v/>
      </c>
      <c r="H24" s="216" t="str">
        <f t="shared" si="3"/>
        <v/>
      </c>
      <c r="I24" s="215" t="str">
        <f t="shared" si="4"/>
        <v/>
      </c>
      <c r="J24" s="216" t="str">
        <f t="shared" si="5"/>
        <v/>
      </c>
      <c r="K24" s="217"/>
      <c r="L24" s="215" t="str">
        <f t="shared" si="6"/>
        <v/>
      </c>
      <c r="M24" s="218" t="str">
        <f t="shared" si="7"/>
        <v/>
      </c>
      <c r="N24" s="216" t="str">
        <f t="shared" si="8"/>
        <v/>
      </c>
      <c r="O24" s="219" t="str">
        <f t="shared" si="12"/>
        <v/>
      </c>
      <c r="P24" s="117"/>
      <c r="Q24" s="293"/>
      <c r="R24" s="327"/>
      <c r="S24" s="328"/>
      <c r="U24" s="220" t="str">
        <f t="shared" si="9"/>
        <v/>
      </c>
      <c r="V24" s="80" t="str">
        <f t="shared" si="11"/>
        <v/>
      </c>
      <c r="W24" s="152" t="s">
        <v>663</v>
      </c>
      <c r="X24" s="150" t="s">
        <v>534</v>
      </c>
      <c r="AE24" s="86"/>
      <c r="AF24" s="86"/>
      <c r="AG24" s="86"/>
    </row>
    <row r="25" spans="1:33" ht="30" customHeight="1" x14ac:dyDescent="0.15">
      <c r="A25" s="94">
        <v>18</v>
      </c>
      <c r="B25" s="213"/>
      <c r="C25" s="213"/>
      <c r="D25" s="214" t="str">
        <f t="shared" si="10"/>
        <v/>
      </c>
      <c r="E25" s="215" t="str">
        <f t="shared" si="0"/>
        <v/>
      </c>
      <c r="F25" s="216" t="str">
        <f t="shared" si="1"/>
        <v/>
      </c>
      <c r="G25" s="215" t="str">
        <f t="shared" si="2"/>
        <v/>
      </c>
      <c r="H25" s="216" t="str">
        <f t="shared" si="3"/>
        <v/>
      </c>
      <c r="I25" s="215" t="str">
        <f t="shared" si="4"/>
        <v/>
      </c>
      <c r="J25" s="216" t="str">
        <f t="shared" si="5"/>
        <v/>
      </c>
      <c r="K25" s="217"/>
      <c r="L25" s="215" t="str">
        <f t="shared" si="6"/>
        <v/>
      </c>
      <c r="M25" s="218" t="str">
        <f t="shared" si="7"/>
        <v/>
      </c>
      <c r="N25" s="216" t="str">
        <f t="shared" si="8"/>
        <v/>
      </c>
      <c r="O25" s="219" t="str">
        <f t="shared" si="12"/>
        <v/>
      </c>
      <c r="P25" s="117"/>
      <c r="Q25" s="293"/>
      <c r="R25" s="327"/>
      <c r="S25" s="328"/>
      <c r="U25" s="220" t="str">
        <f t="shared" si="9"/>
        <v/>
      </c>
      <c r="V25" s="80" t="str">
        <f t="shared" si="11"/>
        <v/>
      </c>
      <c r="W25" s="143" t="s">
        <v>664</v>
      </c>
      <c r="X25" s="144" t="s">
        <v>665</v>
      </c>
      <c r="AE25" s="86"/>
      <c r="AF25" s="86"/>
      <c r="AG25" s="86"/>
    </row>
    <row r="26" spans="1:33" ht="30" customHeight="1" x14ac:dyDescent="0.15">
      <c r="A26" s="94">
        <v>19</v>
      </c>
      <c r="B26" s="213"/>
      <c r="C26" s="213"/>
      <c r="D26" s="214" t="str">
        <f t="shared" si="10"/>
        <v/>
      </c>
      <c r="E26" s="215" t="str">
        <f t="shared" si="0"/>
        <v/>
      </c>
      <c r="F26" s="216" t="str">
        <f t="shared" si="1"/>
        <v/>
      </c>
      <c r="G26" s="215" t="str">
        <f t="shared" si="2"/>
        <v/>
      </c>
      <c r="H26" s="216" t="str">
        <f t="shared" si="3"/>
        <v/>
      </c>
      <c r="I26" s="215" t="str">
        <f t="shared" si="4"/>
        <v/>
      </c>
      <c r="J26" s="216" t="str">
        <f t="shared" si="5"/>
        <v/>
      </c>
      <c r="K26" s="217"/>
      <c r="L26" s="215" t="str">
        <f t="shared" si="6"/>
        <v/>
      </c>
      <c r="M26" s="218" t="str">
        <f t="shared" si="7"/>
        <v/>
      </c>
      <c r="N26" s="216" t="str">
        <f t="shared" si="8"/>
        <v/>
      </c>
      <c r="O26" s="219" t="str">
        <f t="shared" si="12"/>
        <v/>
      </c>
      <c r="P26" s="117"/>
      <c r="Q26" s="293"/>
      <c r="R26" s="327"/>
      <c r="S26" s="328"/>
      <c r="U26" s="220" t="str">
        <f t="shared" si="9"/>
        <v/>
      </c>
      <c r="V26" s="80" t="str">
        <f t="shared" si="11"/>
        <v/>
      </c>
      <c r="W26" s="143" t="s">
        <v>666</v>
      </c>
      <c r="X26" s="144" t="s">
        <v>535</v>
      </c>
      <c r="AE26" s="86"/>
      <c r="AF26" s="86"/>
      <c r="AG26" s="86"/>
    </row>
    <row r="27" spans="1:33" ht="30" customHeight="1" x14ac:dyDescent="0.15">
      <c r="A27" s="94">
        <v>20</v>
      </c>
      <c r="B27" s="213"/>
      <c r="C27" s="213"/>
      <c r="D27" s="214" t="str">
        <f t="shared" si="10"/>
        <v/>
      </c>
      <c r="E27" s="215" t="str">
        <f t="shared" si="0"/>
        <v/>
      </c>
      <c r="F27" s="216" t="str">
        <f t="shared" si="1"/>
        <v/>
      </c>
      <c r="G27" s="215" t="str">
        <f t="shared" si="2"/>
        <v/>
      </c>
      <c r="H27" s="216" t="str">
        <f t="shared" si="3"/>
        <v/>
      </c>
      <c r="I27" s="215" t="str">
        <f t="shared" si="4"/>
        <v/>
      </c>
      <c r="J27" s="216" t="str">
        <f t="shared" si="5"/>
        <v/>
      </c>
      <c r="K27" s="217"/>
      <c r="L27" s="215" t="str">
        <f t="shared" si="6"/>
        <v/>
      </c>
      <c r="M27" s="218" t="str">
        <f t="shared" si="7"/>
        <v/>
      </c>
      <c r="N27" s="216" t="str">
        <f t="shared" si="8"/>
        <v/>
      </c>
      <c r="O27" s="219" t="str">
        <f t="shared" si="12"/>
        <v/>
      </c>
      <c r="P27" s="117"/>
      <c r="Q27" s="293"/>
      <c r="R27" s="327"/>
      <c r="S27" s="328"/>
      <c r="U27" s="220" t="str">
        <f t="shared" si="9"/>
        <v/>
      </c>
      <c r="V27" s="80" t="str">
        <f t="shared" si="11"/>
        <v/>
      </c>
      <c r="W27" s="143" t="s">
        <v>667</v>
      </c>
      <c r="X27" s="144" t="s">
        <v>536</v>
      </c>
      <c r="AE27" s="86"/>
      <c r="AF27" s="86"/>
      <c r="AG27" s="86"/>
    </row>
    <row r="28" spans="1:33" ht="30" customHeight="1" x14ac:dyDescent="0.15">
      <c r="A28" s="94">
        <v>21</v>
      </c>
      <c r="B28" s="213"/>
      <c r="C28" s="213"/>
      <c r="D28" s="214" t="str">
        <f t="shared" si="10"/>
        <v/>
      </c>
      <c r="E28" s="215" t="str">
        <f t="shared" si="0"/>
        <v/>
      </c>
      <c r="F28" s="216" t="str">
        <f t="shared" si="1"/>
        <v/>
      </c>
      <c r="G28" s="215" t="str">
        <f t="shared" si="2"/>
        <v/>
      </c>
      <c r="H28" s="216" t="str">
        <f t="shared" si="3"/>
        <v/>
      </c>
      <c r="I28" s="215" t="str">
        <f t="shared" si="4"/>
        <v/>
      </c>
      <c r="J28" s="216" t="str">
        <f t="shared" si="5"/>
        <v/>
      </c>
      <c r="K28" s="217"/>
      <c r="L28" s="215" t="str">
        <f t="shared" si="6"/>
        <v/>
      </c>
      <c r="M28" s="218" t="str">
        <f t="shared" si="7"/>
        <v/>
      </c>
      <c r="N28" s="216" t="str">
        <f t="shared" si="8"/>
        <v/>
      </c>
      <c r="O28" s="219" t="str">
        <f t="shared" si="12"/>
        <v/>
      </c>
      <c r="P28" s="117"/>
      <c r="Q28" s="293"/>
      <c r="R28" s="327"/>
      <c r="S28" s="328"/>
      <c r="U28" s="220" t="str">
        <f t="shared" si="9"/>
        <v/>
      </c>
      <c r="V28" s="80" t="str">
        <f t="shared" si="11"/>
        <v/>
      </c>
      <c r="W28" s="143" t="s">
        <v>668</v>
      </c>
      <c r="X28" s="144" t="s">
        <v>537</v>
      </c>
      <c r="AE28" s="86"/>
      <c r="AF28" s="86"/>
      <c r="AG28" s="86"/>
    </row>
    <row r="29" spans="1:33" ht="30" customHeight="1" x14ac:dyDescent="0.15">
      <c r="A29" s="94">
        <v>22</v>
      </c>
      <c r="B29" s="213"/>
      <c r="C29" s="213"/>
      <c r="D29" s="214" t="str">
        <f t="shared" si="10"/>
        <v/>
      </c>
      <c r="E29" s="215" t="str">
        <f t="shared" si="0"/>
        <v/>
      </c>
      <c r="F29" s="216" t="str">
        <f t="shared" si="1"/>
        <v/>
      </c>
      <c r="G29" s="215" t="str">
        <f t="shared" si="2"/>
        <v/>
      </c>
      <c r="H29" s="216" t="str">
        <f t="shared" si="3"/>
        <v/>
      </c>
      <c r="I29" s="215" t="str">
        <f t="shared" si="4"/>
        <v/>
      </c>
      <c r="J29" s="216" t="str">
        <f t="shared" si="5"/>
        <v/>
      </c>
      <c r="K29" s="217"/>
      <c r="L29" s="215" t="str">
        <f t="shared" si="6"/>
        <v/>
      </c>
      <c r="M29" s="218" t="str">
        <f t="shared" si="7"/>
        <v/>
      </c>
      <c r="N29" s="216" t="str">
        <f t="shared" si="8"/>
        <v/>
      </c>
      <c r="O29" s="219" t="str">
        <f t="shared" si="12"/>
        <v/>
      </c>
      <c r="P29" s="117"/>
      <c r="Q29" s="293"/>
      <c r="R29" s="327"/>
      <c r="S29" s="328"/>
      <c r="U29" s="220" t="str">
        <f t="shared" si="9"/>
        <v/>
      </c>
      <c r="V29" s="80" t="str">
        <f t="shared" si="11"/>
        <v/>
      </c>
      <c r="W29" s="143" t="s">
        <v>222</v>
      </c>
      <c r="X29" s="144" t="s">
        <v>538</v>
      </c>
      <c r="AE29" s="86"/>
      <c r="AF29" s="86"/>
      <c r="AG29" s="86"/>
    </row>
    <row r="30" spans="1:33" ht="30" customHeight="1" x14ac:dyDescent="0.15">
      <c r="A30" s="94">
        <v>23</v>
      </c>
      <c r="B30" s="213"/>
      <c r="C30" s="213"/>
      <c r="D30" s="214" t="str">
        <f t="shared" si="10"/>
        <v/>
      </c>
      <c r="E30" s="215" t="str">
        <f t="shared" si="0"/>
        <v/>
      </c>
      <c r="F30" s="216" t="str">
        <f t="shared" si="1"/>
        <v/>
      </c>
      <c r="G30" s="215" t="str">
        <f t="shared" si="2"/>
        <v/>
      </c>
      <c r="H30" s="216" t="str">
        <f t="shared" si="3"/>
        <v/>
      </c>
      <c r="I30" s="215" t="str">
        <f t="shared" si="4"/>
        <v/>
      </c>
      <c r="J30" s="216" t="str">
        <f t="shared" si="5"/>
        <v/>
      </c>
      <c r="K30" s="217"/>
      <c r="L30" s="215" t="str">
        <f t="shared" si="6"/>
        <v/>
      </c>
      <c r="M30" s="218" t="str">
        <f t="shared" si="7"/>
        <v/>
      </c>
      <c r="N30" s="216" t="str">
        <f t="shared" si="8"/>
        <v/>
      </c>
      <c r="O30" s="219" t="str">
        <f t="shared" si="12"/>
        <v/>
      </c>
      <c r="P30" s="117"/>
      <c r="Q30" s="293"/>
      <c r="R30" s="327"/>
      <c r="S30" s="328"/>
      <c r="U30" s="220" t="str">
        <f t="shared" si="9"/>
        <v/>
      </c>
      <c r="V30" s="80" t="str">
        <f t="shared" si="11"/>
        <v/>
      </c>
      <c r="W30" s="143" t="s">
        <v>669</v>
      </c>
      <c r="X30" s="144" t="s">
        <v>539</v>
      </c>
    </row>
    <row r="31" spans="1:33" ht="30" customHeight="1" x14ac:dyDescent="0.15">
      <c r="A31" s="94">
        <v>24</v>
      </c>
      <c r="B31" s="213"/>
      <c r="C31" s="213"/>
      <c r="D31" s="214" t="str">
        <f t="shared" si="10"/>
        <v/>
      </c>
      <c r="E31" s="215" t="str">
        <f t="shared" si="0"/>
        <v/>
      </c>
      <c r="F31" s="216" t="str">
        <f t="shared" si="1"/>
        <v/>
      </c>
      <c r="G31" s="215" t="str">
        <f t="shared" si="2"/>
        <v/>
      </c>
      <c r="H31" s="216" t="str">
        <f t="shared" si="3"/>
        <v/>
      </c>
      <c r="I31" s="215" t="str">
        <f t="shared" si="4"/>
        <v/>
      </c>
      <c r="J31" s="216" t="str">
        <f t="shared" si="5"/>
        <v/>
      </c>
      <c r="K31" s="217"/>
      <c r="L31" s="215" t="str">
        <f t="shared" si="6"/>
        <v/>
      </c>
      <c r="M31" s="218" t="str">
        <f t="shared" si="7"/>
        <v/>
      </c>
      <c r="N31" s="216" t="str">
        <f t="shared" si="8"/>
        <v/>
      </c>
      <c r="O31" s="219" t="str">
        <f t="shared" si="12"/>
        <v/>
      </c>
      <c r="P31" s="117"/>
      <c r="Q31" s="293"/>
      <c r="R31" s="327"/>
      <c r="S31" s="328"/>
      <c r="U31" s="220" t="str">
        <f t="shared" si="9"/>
        <v/>
      </c>
      <c r="V31" s="80" t="str">
        <f t="shared" si="11"/>
        <v/>
      </c>
      <c r="W31" s="143" t="s">
        <v>670</v>
      </c>
      <c r="X31" s="144" t="s">
        <v>540</v>
      </c>
    </row>
    <row r="32" spans="1:33" ht="30" customHeight="1" x14ac:dyDescent="0.15">
      <c r="A32" s="94">
        <v>25</v>
      </c>
      <c r="B32" s="213"/>
      <c r="C32" s="213"/>
      <c r="D32" s="214" t="str">
        <f t="shared" si="10"/>
        <v/>
      </c>
      <c r="E32" s="215" t="str">
        <f t="shared" si="0"/>
        <v/>
      </c>
      <c r="F32" s="216" t="str">
        <f t="shared" si="1"/>
        <v/>
      </c>
      <c r="G32" s="215" t="str">
        <f t="shared" si="2"/>
        <v/>
      </c>
      <c r="H32" s="216" t="str">
        <f t="shared" si="3"/>
        <v/>
      </c>
      <c r="I32" s="215" t="str">
        <f t="shared" si="4"/>
        <v/>
      </c>
      <c r="J32" s="216" t="str">
        <f t="shared" si="5"/>
        <v/>
      </c>
      <c r="K32" s="217"/>
      <c r="L32" s="215" t="str">
        <f t="shared" si="6"/>
        <v/>
      </c>
      <c r="M32" s="218" t="str">
        <f t="shared" si="7"/>
        <v/>
      </c>
      <c r="N32" s="216" t="str">
        <f t="shared" si="8"/>
        <v/>
      </c>
      <c r="O32" s="219" t="str">
        <f t="shared" si="12"/>
        <v/>
      </c>
      <c r="P32" s="117"/>
      <c r="Q32" s="293"/>
      <c r="R32" s="327"/>
      <c r="S32" s="328"/>
      <c r="U32" s="220" t="str">
        <f t="shared" si="9"/>
        <v/>
      </c>
      <c r="V32" s="80" t="str">
        <f t="shared" si="11"/>
        <v/>
      </c>
      <c r="W32" s="143" t="s">
        <v>671</v>
      </c>
      <c r="X32" s="144" t="s">
        <v>541</v>
      </c>
    </row>
    <row r="33" spans="1:24" ht="30" customHeight="1" x14ac:dyDescent="0.15">
      <c r="A33" s="94">
        <v>26</v>
      </c>
      <c r="B33" s="213"/>
      <c r="C33" s="213"/>
      <c r="D33" s="214" t="str">
        <f t="shared" si="10"/>
        <v/>
      </c>
      <c r="E33" s="215" t="str">
        <f t="shared" si="0"/>
        <v/>
      </c>
      <c r="F33" s="216" t="str">
        <f t="shared" si="1"/>
        <v/>
      </c>
      <c r="G33" s="215" t="str">
        <f t="shared" si="2"/>
        <v/>
      </c>
      <c r="H33" s="216" t="str">
        <f t="shared" si="3"/>
        <v/>
      </c>
      <c r="I33" s="215" t="str">
        <f t="shared" si="4"/>
        <v/>
      </c>
      <c r="J33" s="216" t="str">
        <f t="shared" si="5"/>
        <v/>
      </c>
      <c r="K33" s="217"/>
      <c r="L33" s="215" t="str">
        <f t="shared" si="6"/>
        <v/>
      </c>
      <c r="M33" s="218" t="str">
        <f t="shared" si="7"/>
        <v/>
      </c>
      <c r="N33" s="216" t="str">
        <f t="shared" si="8"/>
        <v/>
      </c>
      <c r="O33" s="219" t="str">
        <f t="shared" si="12"/>
        <v/>
      </c>
      <c r="P33" s="117"/>
      <c r="Q33" s="293"/>
      <c r="R33" s="327"/>
      <c r="S33" s="328"/>
      <c r="U33" s="220" t="str">
        <f t="shared" si="9"/>
        <v/>
      </c>
      <c r="V33" s="80" t="str">
        <f t="shared" si="11"/>
        <v/>
      </c>
      <c r="W33" s="143" t="s">
        <v>672</v>
      </c>
      <c r="X33" s="144" t="s">
        <v>542</v>
      </c>
    </row>
    <row r="34" spans="1:24" ht="30" customHeight="1" x14ac:dyDescent="0.15">
      <c r="A34" s="94">
        <v>27</v>
      </c>
      <c r="B34" s="213"/>
      <c r="C34" s="213"/>
      <c r="D34" s="214" t="str">
        <f t="shared" si="10"/>
        <v/>
      </c>
      <c r="E34" s="215" t="str">
        <f t="shared" si="0"/>
        <v/>
      </c>
      <c r="F34" s="216" t="str">
        <f t="shared" si="1"/>
        <v/>
      </c>
      <c r="G34" s="215" t="str">
        <f t="shared" si="2"/>
        <v/>
      </c>
      <c r="H34" s="216" t="str">
        <f t="shared" si="3"/>
        <v/>
      </c>
      <c r="I34" s="215" t="str">
        <f t="shared" si="4"/>
        <v/>
      </c>
      <c r="J34" s="216" t="str">
        <f t="shared" si="5"/>
        <v/>
      </c>
      <c r="K34" s="217"/>
      <c r="L34" s="215" t="str">
        <f t="shared" si="6"/>
        <v/>
      </c>
      <c r="M34" s="218" t="str">
        <f t="shared" si="7"/>
        <v/>
      </c>
      <c r="N34" s="216" t="str">
        <f t="shared" si="8"/>
        <v/>
      </c>
      <c r="O34" s="219" t="str">
        <f t="shared" si="12"/>
        <v/>
      </c>
      <c r="P34" s="117"/>
      <c r="Q34" s="293"/>
      <c r="R34" s="327"/>
      <c r="S34" s="328"/>
      <c r="U34" s="220" t="str">
        <f t="shared" si="9"/>
        <v/>
      </c>
      <c r="V34" s="80" t="str">
        <f t="shared" si="11"/>
        <v/>
      </c>
      <c r="W34" s="143" t="s">
        <v>673</v>
      </c>
      <c r="X34" s="144" t="s">
        <v>271</v>
      </c>
    </row>
    <row r="35" spans="1:24" ht="30" customHeight="1" x14ac:dyDescent="0.15">
      <c r="A35" s="94">
        <v>28</v>
      </c>
      <c r="B35" s="213"/>
      <c r="C35" s="213"/>
      <c r="D35" s="214" t="str">
        <f t="shared" si="10"/>
        <v/>
      </c>
      <c r="E35" s="215" t="str">
        <f t="shared" si="0"/>
        <v/>
      </c>
      <c r="F35" s="216" t="str">
        <f t="shared" si="1"/>
        <v/>
      </c>
      <c r="G35" s="215" t="str">
        <f t="shared" si="2"/>
        <v/>
      </c>
      <c r="H35" s="216" t="str">
        <f t="shared" si="3"/>
        <v/>
      </c>
      <c r="I35" s="215" t="str">
        <f t="shared" si="4"/>
        <v/>
      </c>
      <c r="J35" s="216" t="str">
        <f t="shared" si="5"/>
        <v/>
      </c>
      <c r="K35" s="217"/>
      <c r="L35" s="215" t="str">
        <f t="shared" si="6"/>
        <v/>
      </c>
      <c r="M35" s="218" t="str">
        <f t="shared" si="7"/>
        <v/>
      </c>
      <c r="N35" s="216" t="str">
        <f t="shared" si="8"/>
        <v/>
      </c>
      <c r="O35" s="219" t="str">
        <f t="shared" si="12"/>
        <v/>
      </c>
      <c r="P35" s="117"/>
      <c r="Q35" s="293"/>
      <c r="R35" s="327"/>
      <c r="S35" s="328"/>
      <c r="U35" s="220" t="str">
        <f t="shared" si="9"/>
        <v/>
      </c>
      <c r="V35" s="80" t="str">
        <f t="shared" si="11"/>
        <v/>
      </c>
      <c r="W35" s="143" t="s">
        <v>628</v>
      </c>
      <c r="X35" s="144" t="s">
        <v>629</v>
      </c>
    </row>
    <row r="36" spans="1:24" ht="30" customHeight="1" x14ac:dyDescent="0.15">
      <c r="A36" s="94">
        <v>29</v>
      </c>
      <c r="B36" s="213"/>
      <c r="C36" s="213"/>
      <c r="D36" s="214" t="str">
        <f t="shared" si="10"/>
        <v/>
      </c>
      <c r="E36" s="215" t="str">
        <f t="shared" si="0"/>
        <v/>
      </c>
      <c r="F36" s="216" t="str">
        <f t="shared" si="1"/>
        <v/>
      </c>
      <c r="G36" s="215" t="str">
        <f t="shared" si="2"/>
        <v/>
      </c>
      <c r="H36" s="216" t="str">
        <f t="shared" si="3"/>
        <v/>
      </c>
      <c r="I36" s="215" t="str">
        <f t="shared" si="4"/>
        <v/>
      </c>
      <c r="J36" s="216" t="str">
        <f t="shared" si="5"/>
        <v/>
      </c>
      <c r="K36" s="217"/>
      <c r="L36" s="215" t="str">
        <f t="shared" si="6"/>
        <v/>
      </c>
      <c r="M36" s="218" t="str">
        <f t="shared" si="7"/>
        <v/>
      </c>
      <c r="N36" s="216" t="str">
        <f t="shared" si="8"/>
        <v/>
      </c>
      <c r="O36" s="219" t="str">
        <f t="shared" si="12"/>
        <v/>
      </c>
      <c r="P36" s="117"/>
      <c r="Q36" s="293"/>
      <c r="R36" s="327"/>
      <c r="S36" s="328"/>
      <c r="U36" s="220" t="str">
        <f t="shared" si="9"/>
        <v/>
      </c>
      <c r="V36" s="80" t="str">
        <f t="shared" si="11"/>
        <v/>
      </c>
      <c r="W36" s="143" t="s">
        <v>636</v>
      </c>
      <c r="X36" s="144" t="s">
        <v>637</v>
      </c>
    </row>
    <row r="37" spans="1:24" ht="30" customHeight="1" x14ac:dyDescent="0.15">
      <c r="A37" s="94">
        <v>30</v>
      </c>
      <c r="B37" s="106"/>
      <c r="C37" s="106"/>
      <c r="D37" s="214" t="str">
        <f t="shared" si="10"/>
        <v/>
      </c>
      <c r="E37" s="215" t="str">
        <f t="shared" si="0"/>
        <v/>
      </c>
      <c r="F37" s="216" t="str">
        <f t="shared" si="1"/>
        <v/>
      </c>
      <c r="G37" s="215" t="str">
        <f t="shared" si="2"/>
        <v/>
      </c>
      <c r="H37" s="216" t="str">
        <f t="shared" si="3"/>
        <v/>
      </c>
      <c r="I37" s="215" t="str">
        <f t="shared" si="4"/>
        <v/>
      </c>
      <c r="J37" s="216" t="str">
        <f t="shared" si="5"/>
        <v/>
      </c>
      <c r="K37" s="217"/>
      <c r="L37" s="215" t="str">
        <f t="shared" si="6"/>
        <v/>
      </c>
      <c r="M37" s="218" t="str">
        <f t="shared" si="7"/>
        <v/>
      </c>
      <c r="N37" s="216" t="str">
        <f t="shared" si="8"/>
        <v/>
      </c>
      <c r="O37" s="219" t="str">
        <f t="shared" si="12"/>
        <v/>
      </c>
      <c r="P37" s="117"/>
      <c r="Q37" s="293"/>
      <c r="R37" s="327"/>
      <c r="S37" s="328"/>
      <c r="U37" s="220" t="str">
        <f t="shared" si="9"/>
        <v/>
      </c>
      <c r="V37" s="80" t="str">
        <f t="shared" si="11"/>
        <v/>
      </c>
      <c r="W37" s="143" t="s">
        <v>674</v>
      </c>
      <c r="X37" s="144" t="s">
        <v>675</v>
      </c>
    </row>
    <row r="38" spans="1:24" x14ac:dyDescent="0.15">
      <c r="W38" s="143" t="s">
        <v>676</v>
      </c>
      <c r="X38" s="144" t="s">
        <v>272</v>
      </c>
    </row>
    <row r="39" spans="1:24" ht="15.75" customHeight="1" x14ac:dyDescent="0.15">
      <c r="A39" s="102" t="s">
        <v>795</v>
      </c>
      <c r="B39" s="102" t="s">
        <v>583</v>
      </c>
      <c r="W39" s="143" t="s">
        <v>677</v>
      </c>
      <c r="X39" s="144" t="s">
        <v>273</v>
      </c>
    </row>
    <row r="40" spans="1:24" ht="15.75" customHeight="1" x14ac:dyDescent="0.15">
      <c r="A40" s="80" t="s">
        <v>796</v>
      </c>
      <c r="B40" s="80" t="s">
        <v>582</v>
      </c>
      <c r="W40" s="152" t="s">
        <v>678</v>
      </c>
      <c r="X40" s="150" t="s">
        <v>274</v>
      </c>
    </row>
    <row r="41" spans="1:24" ht="15.75" customHeight="1" x14ac:dyDescent="0.15">
      <c r="A41" s="80" t="s">
        <v>797</v>
      </c>
      <c r="B41" s="80" t="s">
        <v>581</v>
      </c>
      <c r="W41" s="143" t="s">
        <v>224</v>
      </c>
      <c r="X41" s="144" t="s">
        <v>634</v>
      </c>
    </row>
    <row r="42" spans="1:24" x14ac:dyDescent="0.15">
      <c r="W42" s="143" t="s">
        <v>679</v>
      </c>
      <c r="X42" s="144" t="s">
        <v>275</v>
      </c>
    </row>
    <row r="43" spans="1:24" x14ac:dyDescent="0.15">
      <c r="L43" s="80">
        <v>1</v>
      </c>
      <c r="M43" s="80">
        <v>2</v>
      </c>
      <c r="N43" s="80">
        <v>3</v>
      </c>
      <c r="W43" s="143" t="s">
        <v>680</v>
      </c>
      <c r="X43" s="144" t="s">
        <v>276</v>
      </c>
    </row>
    <row r="44" spans="1:24" x14ac:dyDescent="0.15">
      <c r="W44" s="143" t="s">
        <v>681</v>
      </c>
      <c r="X44" s="144" t="s">
        <v>682</v>
      </c>
    </row>
    <row r="45" spans="1:24" x14ac:dyDescent="0.15">
      <c r="W45" s="143" t="s">
        <v>683</v>
      </c>
      <c r="X45" s="144" t="s">
        <v>684</v>
      </c>
    </row>
    <row r="46" spans="1:24" ht="13.5" customHeight="1" x14ac:dyDescent="0.15">
      <c r="W46" s="152" t="s">
        <v>685</v>
      </c>
      <c r="X46" s="150" t="s">
        <v>277</v>
      </c>
    </row>
    <row r="47" spans="1:24" x14ac:dyDescent="0.15">
      <c r="W47" s="143" t="s">
        <v>686</v>
      </c>
      <c r="X47" s="144" t="s">
        <v>278</v>
      </c>
    </row>
    <row r="48" spans="1:24" x14ac:dyDescent="0.15">
      <c r="W48" s="143" t="s">
        <v>687</v>
      </c>
      <c r="X48" s="144" t="s">
        <v>279</v>
      </c>
    </row>
    <row r="49" spans="23:24" x14ac:dyDescent="0.15">
      <c r="W49" s="143" t="s">
        <v>688</v>
      </c>
      <c r="X49" s="144" t="s">
        <v>689</v>
      </c>
    </row>
    <row r="50" spans="23:24" x14ac:dyDescent="0.15">
      <c r="W50" s="155" t="s">
        <v>690</v>
      </c>
      <c r="X50" s="144" t="s">
        <v>530</v>
      </c>
    </row>
    <row r="51" spans="23:24" x14ac:dyDescent="0.15">
      <c r="W51" s="152" t="s">
        <v>225</v>
      </c>
      <c r="X51" s="150" t="s">
        <v>280</v>
      </c>
    </row>
    <row r="52" spans="23:24" x14ac:dyDescent="0.15">
      <c r="W52" s="143" t="s">
        <v>691</v>
      </c>
      <c r="X52" s="144" t="s">
        <v>692</v>
      </c>
    </row>
    <row r="53" spans="23:24" ht="13.5" customHeight="1" x14ac:dyDescent="0.15">
      <c r="W53" s="143" t="s">
        <v>693</v>
      </c>
      <c r="X53" s="144" t="s">
        <v>281</v>
      </c>
    </row>
    <row r="54" spans="23:24" x14ac:dyDescent="0.15">
      <c r="W54" s="143" t="s">
        <v>694</v>
      </c>
      <c r="X54" s="144" t="s">
        <v>282</v>
      </c>
    </row>
    <row r="55" spans="23:24" x14ac:dyDescent="0.15">
      <c r="W55" s="143" t="s">
        <v>695</v>
      </c>
      <c r="X55" s="144" t="s">
        <v>543</v>
      </c>
    </row>
    <row r="56" spans="23:24" ht="14.25" thickBot="1" x14ac:dyDescent="0.2">
      <c r="W56" s="156" t="s">
        <v>696</v>
      </c>
      <c r="X56" s="157" t="s">
        <v>283</v>
      </c>
    </row>
    <row r="57" spans="23:24" x14ac:dyDescent="0.15">
      <c r="W57" s="141" t="s">
        <v>697</v>
      </c>
      <c r="X57" s="142" t="s">
        <v>284</v>
      </c>
    </row>
    <row r="58" spans="23:24" x14ac:dyDescent="0.15">
      <c r="W58" s="146" t="s">
        <v>698</v>
      </c>
      <c r="X58" s="144" t="s">
        <v>285</v>
      </c>
    </row>
    <row r="59" spans="23:24" ht="13.5" customHeight="1" x14ac:dyDescent="0.15">
      <c r="W59" s="146" t="s">
        <v>699</v>
      </c>
      <c r="X59" s="144" t="s">
        <v>286</v>
      </c>
    </row>
    <row r="60" spans="23:24" x14ac:dyDescent="0.15">
      <c r="W60" s="147" t="s">
        <v>700</v>
      </c>
      <c r="X60" s="148" t="s">
        <v>287</v>
      </c>
    </row>
    <row r="61" spans="23:24" x14ac:dyDescent="0.15">
      <c r="W61" s="146" t="s">
        <v>226</v>
      </c>
      <c r="X61" s="144" t="s">
        <v>288</v>
      </c>
    </row>
    <row r="62" spans="23:24" x14ac:dyDescent="0.15">
      <c r="W62" s="149" t="s">
        <v>701</v>
      </c>
      <c r="X62" s="150" t="s">
        <v>289</v>
      </c>
    </row>
    <row r="63" spans="23:24" x14ac:dyDescent="0.15">
      <c r="W63" s="146" t="s">
        <v>702</v>
      </c>
      <c r="X63" s="144" t="s">
        <v>291</v>
      </c>
    </row>
    <row r="64" spans="23:24" x14ac:dyDescent="0.15">
      <c r="W64" s="146" t="s">
        <v>703</v>
      </c>
      <c r="X64" s="144" t="s">
        <v>527</v>
      </c>
    </row>
    <row r="65" spans="23:24" x14ac:dyDescent="0.15">
      <c r="W65" s="146" t="s">
        <v>704</v>
      </c>
      <c r="X65" s="144" t="s">
        <v>705</v>
      </c>
    </row>
    <row r="66" spans="23:24" x14ac:dyDescent="0.15">
      <c r="W66" s="146" t="s">
        <v>706</v>
      </c>
      <c r="X66" s="144" t="s">
        <v>544</v>
      </c>
    </row>
    <row r="67" spans="23:24" x14ac:dyDescent="0.15">
      <c r="W67" s="146" t="s">
        <v>707</v>
      </c>
      <c r="X67" s="144" t="s">
        <v>248</v>
      </c>
    </row>
    <row r="68" spans="23:24" x14ac:dyDescent="0.15">
      <c r="W68" s="146" t="s">
        <v>708</v>
      </c>
      <c r="X68" s="144" t="s">
        <v>249</v>
      </c>
    </row>
    <row r="69" spans="23:24" x14ac:dyDescent="0.15">
      <c r="W69" s="146" t="s">
        <v>709</v>
      </c>
      <c r="X69" s="144" t="s">
        <v>251</v>
      </c>
    </row>
    <row r="70" spans="23:24" x14ac:dyDescent="0.15">
      <c r="W70" s="146" t="s">
        <v>710</v>
      </c>
      <c r="X70" s="144" t="s">
        <v>711</v>
      </c>
    </row>
    <row r="71" spans="23:24" x14ac:dyDescent="0.15">
      <c r="W71" s="146" t="s">
        <v>712</v>
      </c>
      <c r="X71" s="144" t="s">
        <v>254</v>
      </c>
    </row>
    <row r="72" spans="23:24" x14ac:dyDescent="0.15">
      <c r="W72" s="146" t="s">
        <v>713</v>
      </c>
      <c r="X72" s="144" t="s">
        <v>545</v>
      </c>
    </row>
    <row r="73" spans="23:24" x14ac:dyDescent="0.15">
      <c r="W73" s="146" t="s">
        <v>714</v>
      </c>
      <c r="X73" s="144" t="s">
        <v>257</v>
      </c>
    </row>
    <row r="74" spans="23:24" x14ac:dyDescent="0.15">
      <c r="W74" s="146" t="s">
        <v>715</v>
      </c>
      <c r="X74" s="144" t="s">
        <v>259</v>
      </c>
    </row>
    <row r="75" spans="23:24" x14ac:dyDescent="0.15">
      <c r="W75" s="146" t="s">
        <v>716</v>
      </c>
      <c r="X75" s="144" t="s">
        <v>261</v>
      </c>
    </row>
    <row r="76" spans="23:24" x14ac:dyDescent="0.15">
      <c r="W76" s="146" t="s">
        <v>717</v>
      </c>
      <c r="X76" s="144" t="s">
        <v>263</v>
      </c>
    </row>
    <row r="77" spans="23:24" x14ac:dyDescent="0.15">
      <c r="W77" s="146" t="s">
        <v>718</v>
      </c>
      <c r="X77" s="144" t="s">
        <v>265</v>
      </c>
    </row>
    <row r="78" spans="23:24" x14ac:dyDescent="0.15">
      <c r="W78" s="146" t="s">
        <v>230</v>
      </c>
      <c r="X78" s="144" t="s">
        <v>266</v>
      </c>
    </row>
    <row r="79" spans="23:24" x14ac:dyDescent="0.15">
      <c r="W79" s="146" t="s">
        <v>719</v>
      </c>
      <c r="X79" s="144" t="s">
        <v>267</v>
      </c>
    </row>
    <row r="80" spans="23:24" x14ac:dyDescent="0.15">
      <c r="W80" s="146" t="s">
        <v>720</v>
      </c>
      <c r="X80" s="144" t="s">
        <v>268</v>
      </c>
    </row>
    <row r="81" spans="23:24" x14ac:dyDescent="0.15">
      <c r="W81" s="146" t="s">
        <v>721</v>
      </c>
      <c r="X81" s="144" t="s">
        <v>269</v>
      </c>
    </row>
    <row r="82" spans="23:24" x14ac:dyDescent="0.15">
      <c r="W82" s="146" t="s">
        <v>722</v>
      </c>
      <c r="X82" s="144" t="s">
        <v>270</v>
      </c>
    </row>
    <row r="83" spans="23:24" x14ac:dyDescent="0.15">
      <c r="W83" s="146" t="s">
        <v>723</v>
      </c>
      <c r="X83" s="144" t="s">
        <v>724</v>
      </c>
    </row>
    <row r="84" spans="23:24" x14ac:dyDescent="0.15">
      <c r="W84" s="146" t="s">
        <v>630</v>
      </c>
      <c r="X84" s="144" t="s">
        <v>633</v>
      </c>
    </row>
    <row r="85" spans="23:24" x14ac:dyDescent="0.15">
      <c r="W85" s="146" t="s">
        <v>725</v>
      </c>
      <c r="X85" s="150" t="s">
        <v>726</v>
      </c>
    </row>
    <row r="86" spans="23:24" x14ac:dyDescent="0.15">
      <c r="W86" s="146" t="s">
        <v>546</v>
      </c>
      <c r="X86" s="144" t="s">
        <v>547</v>
      </c>
    </row>
    <row r="87" spans="23:24" x14ac:dyDescent="0.15">
      <c r="W87" s="146" t="s">
        <v>638</v>
      </c>
      <c r="X87" s="144" t="s">
        <v>639</v>
      </c>
    </row>
    <row r="88" spans="23:24" x14ac:dyDescent="0.15">
      <c r="W88" s="146" t="s">
        <v>727</v>
      </c>
      <c r="X88" s="144" t="s">
        <v>631</v>
      </c>
    </row>
    <row r="89" spans="23:24" x14ac:dyDescent="0.15">
      <c r="W89" s="146" t="s">
        <v>234</v>
      </c>
      <c r="X89" s="144" t="s">
        <v>635</v>
      </c>
    </row>
    <row r="90" spans="23:24" x14ac:dyDescent="0.15">
      <c r="W90" s="146" t="s">
        <v>728</v>
      </c>
      <c r="X90" s="144" t="s">
        <v>632</v>
      </c>
    </row>
    <row r="91" spans="23:24" x14ac:dyDescent="0.15">
      <c r="W91" s="146" t="s">
        <v>729</v>
      </c>
      <c r="X91" s="150" t="s">
        <v>550</v>
      </c>
    </row>
    <row r="92" spans="23:24" x14ac:dyDescent="0.15">
      <c r="W92" s="146" t="s">
        <v>730</v>
      </c>
      <c r="X92" s="153" t="s">
        <v>551</v>
      </c>
    </row>
    <row r="93" spans="23:24" x14ac:dyDescent="0.15">
      <c r="W93" s="146" t="s">
        <v>731</v>
      </c>
      <c r="X93" s="144" t="s">
        <v>552</v>
      </c>
    </row>
    <row r="94" spans="23:24" x14ac:dyDescent="0.15">
      <c r="W94" s="146" t="s">
        <v>732</v>
      </c>
      <c r="X94" s="144" t="s">
        <v>553</v>
      </c>
    </row>
    <row r="95" spans="23:24" x14ac:dyDescent="0.15">
      <c r="W95" s="154" t="s">
        <v>733</v>
      </c>
      <c r="X95" s="144" t="s">
        <v>554</v>
      </c>
    </row>
    <row r="96" spans="23:24" x14ac:dyDescent="0.15">
      <c r="W96" s="146" t="s">
        <v>734</v>
      </c>
      <c r="X96" s="150" t="s">
        <v>555</v>
      </c>
    </row>
    <row r="97" spans="23:24" x14ac:dyDescent="0.15">
      <c r="W97" s="146" t="s">
        <v>735</v>
      </c>
      <c r="X97" s="144" t="s">
        <v>556</v>
      </c>
    </row>
    <row r="98" spans="23:24" x14ac:dyDescent="0.15">
      <c r="W98" s="146" t="s">
        <v>736</v>
      </c>
      <c r="X98" s="144" t="s">
        <v>557</v>
      </c>
    </row>
    <row r="99" spans="23:24" x14ac:dyDescent="0.15">
      <c r="W99" s="146" t="s">
        <v>235</v>
      </c>
      <c r="X99" s="144" t="s">
        <v>558</v>
      </c>
    </row>
    <row r="100" spans="23:24" x14ac:dyDescent="0.15">
      <c r="W100" s="146" t="s">
        <v>737</v>
      </c>
      <c r="X100" s="144" t="s">
        <v>559</v>
      </c>
    </row>
    <row r="101" spans="23:24" x14ac:dyDescent="0.15">
      <c r="W101" s="154" t="s">
        <v>738</v>
      </c>
      <c r="X101" s="144" t="s">
        <v>560</v>
      </c>
    </row>
    <row r="102" spans="23:24" x14ac:dyDescent="0.15">
      <c r="W102" s="146" t="s">
        <v>739</v>
      </c>
      <c r="X102" s="144" t="s">
        <v>561</v>
      </c>
    </row>
    <row r="103" spans="23:24" x14ac:dyDescent="0.15">
      <c r="W103" s="146" t="s">
        <v>740</v>
      </c>
      <c r="X103" s="144" t="s">
        <v>562</v>
      </c>
    </row>
    <row r="104" spans="23:24" x14ac:dyDescent="0.15">
      <c r="W104" s="146" t="s">
        <v>741</v>
      </c>
      <c r="X104" s="144" t="s">
        <v>563</v>
      </c>
    </row>
    <row r="105" spans="23:24" x14ac:dyDescent="0.15">
      <c r="W105" s="146" t="s">
        <v>742</v>
      </c>
      <c r="X105" s="150" t="s">
        <v>564</v>
      </c>
    </row>
    <row r="106" spans="23:24" x14ac:dyDescent="0.15">
      <c r="W106" s="146" t="s">
        <v>743</v>
      </c>
      <c r="X106" s="144" t="s">
        <v>565</v>
      </c>
    </row>
    <row r="107" spans="23:24" x14ac:dyDescent="0.15">
      <c r="W107" s="146" t="s">
        <v>744</v>
      </c>
      <c r="X107" s="150" t="s">
        <v>566</v>
      </c>
    </row>
    <row r="108" spans="23:24" x14ac:dyDescent="0.15">
      <c r="W108" s="146" t="s">
        <v>745</v>
      </c>
      <c r="X108" s="144" t="s">
        <v>567</v>
      </c>
    </row>
    <row r="109" spans="23:24" x14ac:dyDescent="0.15">
      <c r="W109" s="146" t="s">
        <v>236</v>
      </c>
      <c r="X109" s="144" t="s">
        <v>568</v>
      </c>
    </row>
    <row r="110" spans="23:24" x14ac:dyDescent="0.15">
      <c r="W110" s="146" t="s">
        <v>746</v>
      </c>
      <c r="X110" s="144" t="s">
        <v>569</v>
      </c>
    </row>
    <row r="111" spans="23:24" x14ac:dyDescent="0.15">
      <c r="W111" s="146" t="s">
        <v>747</v>
      </c>
      <c r="X111" s="144" t="s">
        <v>570</v>
      </c>
    </row>
    <row r="112" spans="23:24" x14ac:dyDescent="0.15">
      <c r="W112" s="146" t="s">
        <v>748</v>
      </c>
      <c r="X112" s="144" t="s">
        <v>571</v>
      </c>
    </row>
    <row r="113" spans="1:24" x14ac:dyDescent="0.15">
      <c r="W113" s="146" t="s">
        <v>749</v>
      </c>
      <c r="X113" s="144" t="s">
        <v>572</v>
      </c>
    </row>
    <row r="114" spans="1:24" x14ac:dyDescent="0.15">
      <c r="W114" s="146" t="s">
        <v>750</v>
      </c>
      <c r="X114" s="144" t="s">
        <v>625</v>
      </c>
    </row>
    <row r="115" spans="1:24" x14ac:dyDescent="0.15">
      <c r="W115" s="146" t="s">
        <v>751</v>
      </c>
      <c r="X115" s="144" t="s">
        <v>573</v>
      </c>
    </row>
    <row r="116" spans="1:24" x14ac:dyDescent="0.15">
      <c r="W116" s="146" t="s">
        <v>752</v>
      </c>
      <c r="X116" s="144" t="s">
        <v>574</v>
      </c>
    </row>
    <row r="117" spans="1:24" x14ac:dyDescent="0.15">
      <c r="W117" s="146" t="s">
        <v>753</v>
      </c>
      <c r="X117" s="144" t="s">
        <v>575</v>
      </c>
    </row>
    <row r="118" spans="1:24" x14ac:dyDescent="0.15">
      <c r="W118" s="146" t="s">
        <v>754</v>
      </c>
      <c r="X118" s="144" t="s">
        <v>577</v>
      </c>
    </row>
    <row r="119" spans="1:24" x14ac:dyDescent="0.15">
      <c r="W119" s="146" t="s">
        <v>627</v>
      </c>
      <c r="X119" s="144" t="s">
        <v>117</v>
      </c>
    </row>
    <row r="122" spans="1:24" x14ac:dyDescent="0.15">
      <c r="A122" s="106"/>
    </row>
    <row r="123" spans="1:24" x14ac:dyDescent="0.15">
      <c r="A123" s="106"/>
    </row>
    <row r="124" spans="1:24" x14ac:dyDescent="0.15">
      <c r="A124" s="106"/>
    </row>
    <row r="125" spans="1:24" x14ac:dyDescent="0.15">
      <c r="A125" s="106"/>
    </row>
    <row r="126" spans="1:24" x14ac:dyDescent="0.15">
      <c r="A126" s="106"/>
    </row>
    <row r="127" spans="1:24" x14ac:dyDescent="0.15">
      <c r="A127" s="106"/>
    </row>
    <row r="128" spans="1:24" x14ac:dyDescent="0.15">
      <c r="A128" s="106"/>
    </row>
    <row r="129" spans="1:1" x14ac:dyDescent="0.15">
      <c r="A129" s="106"/>
    </row>
    <row r="130" spans="1:1" x14ac:dyDescent="0.15">
      <c r="A130" s="106"/>
    </row>
    <row r="131" spans="1:1" x14ac:dyDescent="0.15">
      <c r="A131" s="106"/>
    </row>
    <row r="132" spans="1:1" x14ac:dyDescent="0.15">
      <c r="A132" s="106"/>
    </row>
    <row r="133" spans="1:1" x14ac:dyDescent="0.15">
      <c r="A133" s="106"/>
    </row>
    <row r="134" spans="1:1" x14ac:dyDescent="0.15">
      <c r="A134" s="106"/>
    </row>
    <row r="135" spans="1:1" x14ac:dyDescent="0.15">
      <c r="A135" s="106"/>
    </row>
    <row r="136" spans="1:1" x14ac:dyDescent="0.15">
      <c r="A136" s="106"/>
    </row>
    <row r="137" spans="1:1" x14ac:dyDescent="0.15">
      <c r="A137" s="106"/>
    </row>
    <row r="138" spans="1:1" x14ac:dyDescent="0.15">
      <c r="A138" s="106"/>
    </row>
    <row r="139" spans="1:1" x14ac:dyDescent="0.15">
      <c r="A139" s="106"/>
    </row>
    <row r="140" spans="1:1" x14ac:dyDescent="0.15">
      <c r="A140" s="106"/>
    </row>
    <row r="141" spans="1:1" x14ac:dyDescent="0.15">
      <c r="A141" s="106"/>
    </row>
    <row r="142" spans="1:1" x14ac:dyDescent="0.15">
      <c r="A142" s="106"/>
    </row>
    <row r="143" spans="1:1" x14ac:dyDescent="0.15">
      <c r="A143" s="106"/>
    </row>
    <row r="144" spans="1:1" x14ac:dyDescent="0.15">
      <c r="A144" s="106"/>
    </row>
    <row r="145" spans="1:1" x14ac:dyDescent="0.15">
      <c r="A145" s="106"/>
    </row>
    <row r="146" spans="1:1" x14ac:dyDescent="0.15">
      <c r="A146" s="106"/>
    </row>
    <row r="147" spans="1:1" x14ac:dyDescent="0.15">
      <c r="A147" s="106"/>
    </row>
    <row r="148" spans="1:1" x14ac:dyDescent="0.15">
      <c r="A148" s="106"/>
    </row>
    <row r="149" spans="1:1" x14ac:dyDescent="0.15">
      <c r="A149" s="106"/>
    </row>
    <row r="150" spans="1:1" x14ac:dyDescent="0.15">
      <c r="A150" s="106"/>
    </row>
  </sheetData>
  <mergeCells count="8">
    <mergeCell ref="Q6:Q7"/>
    <mergeCell ref="L6:O6"/>
    <mergeCell ref="A2:Q2"/>
    <mergeCell ref="O4:P4"/>
    <mergeCell ref="D6:J6"/>
    <mergeCell ref="B6:B7"/>
    <mergeCell ref="C6:C7"/>
    <mergeCell ref="A6:A7"/>
  </mergeCells>
  <phoneticPr fontId="3"/>
  <dataValidations count="4">
    <dataValidation imeMode="fullKatakana" allowBlank="1" showInputMessage="1" showErrorMessage="1" prompt="全角カタカナで入力してください。" sqref="C8:C37"/>
    <dataValidation type="list" allowBlank="1" showInputMessage="1" showErrorMessage="1" sqref="P8:P37">
      <formula1>$R$1:$R$2</formula1>
    </dataValidation>
    <dataValidation operator="greaterThan" allowBlank="1" showInputMessage="1" showErrorMessage="1" error="創業年月日よりも新しい日付を入力してください。" sqref="R8:R37"/>
    <dataValidation type="list" allowBlank="1" showInputMessage="1" showErrorMessage="1" sqref="Q8:Q37">
      <formula1>$S$1:$S$2</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topLeftCell="A7" zoomScaleNormal="100" zoomScaleSheetLayoutView="100" workbookViewId="0">
      <selection activeCell="D8" sqref="D8"/>
    </sheetView>
  </sheetViews>
  <sheetFormatPr defaultColWidth="9" defaultRowHeight="13.5" x14ac:dyDescent="0.15"/>
  <cols>
    <col min="1" max="1" width="8.125" style="80" customWidth="1"/>
    <col min="2" max="2" width="25" style="80" customWidth="1"/>
    <col min="3" max="3" width="20.25" style="80" bestFit="1" customWidth="1"/>
    <col min="4" max="6" width="18.75" style="80" customWidth="1"/>
    <col min="7" max="7" width="4.375" style="80" customWidth="1"/>
    <col min="8" max="8" width="24.125" style="80" customWidth="1"/>
    <col min="9" max="16384" width="9" style="80"/>
  </cols>
  <sheetData>
    <row r="1" spans="1:14" ht="25.5" customHeight="1" x14ac:dyDescent="0.15">
      <c r="A1" s="80" t="s">
        <v>450</v>
      </c>
    </row>
    <row r="2" spans="1:14" ht="24" x14ac:dyDescent="0.15">
      <c r="A2" s="566" t="s">
        <v>509</v>
      </c>
      <c r="B2" s="566"/>
      <c r="C2" s="566"/>
      <c r="D2" s="566"/>
      <c r="E2" s="566"/>
      <c r="F2" s="566"/>
      <c r="G2" s="566"/>
      <c r="H2" s="566"/>
      <c r="K2" s="162"/>
      <c r="L2" s="162"/>
      <c r="M2" s="162"/>
      <c r="N2" s="162"/>
    </row>
    <row r="3" spans="1:14" x14ac:dyDescent="0.15">
      <c r="K3" s="162"/>
      <c r="L3" s="162"/>
      <c r="M3" s="162"/>
      <c r="N3" s="162"/>
    </row>
    <row r="4" spans="1:14" ht="30" customHeight="1" x14ac:dyDescent="0.15">
      <c r="D4" s="128" t="s">
        <v>40</v>
      </c>
      <c r="E4" s="442"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F4" s="442"/>
      <c r="G4" s="442"/>
      <c r="H4" s="442"/>
      <c r="K4" s="162"/>
      <c r="L4" s="162"/>
      <c r="M4" s="162"/>
      <c r="N4" s="162"/>
    </row>
    <row r="5" spans="1:14" ht="12" customHeight="1" x14ac:dyDescent="0.15">
      <c r="D5" s="128"/>
      <c r="E5" s="99"/>
      <c r="F5" s="99"/>
      <c r="G5" s="99"/>
      <c r="H5" s="99"/>
      <c r="K5" s="162"/>
      <c r="L5" s="162"/>
      <c r="M5" s="162"/>
      <c r="N5" s="162"/>
    </row>
    <row r="6" spans="1:14" ht="18.75" customHeight="1" x14ac:dyDescent="0.15">
      <c r="D6" s="128"/>
      <c r="E6" s="128"/>
      <c r="F6" s="162"/>
      <c r="G6" s="162"/>
      <c r="H6" s="324" t="s">
        <v>984</v>
      </c>
      <c r="I6" s="323" t="s">
        <v>1000</v>
      </c>
      <c r="K6" s="162"/>
      <c r="L6" s="162"/>
      <c r="M6" s="162"/>
      <c r="N6" s="162"/>
    </row>
    <row r="7" spans="1:14" ht="18.75" customHeight="1" x14ac:dyDescent="0.15">
      <c r="A7" s="569" t="s">
        <v>455</v>
      </c>
      <c r="B7" s="576" t="s">
        <v>981</v>
      </c>
      <c r="C7" s="522"/>
      <c r="D7" s="567" t="str">
        <f>IF(G7=3,"基準決算以前(２年間分)の決算額","基準決算以前の決算額")</f>
        <v>基準決算以前(２年間分)の決算額</v>
      </c>
      <c r="E7" s="568"/>
      <c r="F7" s="571" t="s">
        <v>978</v>
      </c>
      <c r="G7" s="574">
        <f>IF(入力シート!D132="","",入力シート!D132)</f>
        <v>3</v>
      </c>
      <c r="H7" s="572" t="s">
        <v>454</v>
      </c>
    </row>
    <row r="8" spans="1:14" ht="18.75" customHeight="1" thickBot="1" x14ac:dyDescent="0.2">
      <c r="A8" s="570"/>
      <c r="B8" s="577"/>
      <c r="C8" s="522"/>
      <c r="D8" s="320" t="s">
        <v>980</v>
      </c>
      <c r="E8" s="320" t="s">
        <v>979</v>
      </c>
      <c r="F8" s="571"/>
      <c r="G8" s="575"/>
      <c r="H8" s="573"/>
    </row>
    <row r="9" spans="1:14" ht="30" customHeight="1" thickBot="1" x14ac:dyDescent="0.2">
      <c r="A9" s="522" t="str">
        <f>IF(入力シート!E136="","",入力シート!E136)</f>
        <v/>
      </c>
      <c r="B9" s="522" t="s">
        <v>448</v>
      </c>
      <c r="C9" s="174" t="s">
        <v>451</v>
      </c>
      <c r="D9" s="288"/>
      <c r="E9" s="288"/>
      <c r="F9" s="289"/>
      <c r="G9" s="560" t="str">
        <f t="shared" ref="G9:G14" si="0">IF(AND(D9="",E9="",F9="")=TRUE,"",IF($G$7=2,(E9+F9)/2,(D9+E9+F9)/3))</f>
        <v/>
      </c>
      <c r="H9" s="561"/>
      <c r="J9" s="80" t="s">
        <v>982</v>
      </c>
    </row>
    <row r="10" spans="1:14" ht="30" customHeight="1" thickBot="1" x14ac:dyDescent="0.2">
      <c r="A10" s="522"/>
      <c r="B10" s="522"/>
      <c r="C10" s="174" t="s">
        <v>452</v>
      </c>
      <c r="D10" s="288"/>
      <c r="E10" s="288"/>
      <c r="F10" s="289"/>
      <c r="G10" s="562" t="str">
        <f t="shared" si="0"/>
        <v/>
      </c>
      <c r="H10" s="562"/>
      <c r="J10" s="80" t="s">
        <v>984</v>
      </c>
    </row>
    <row r="11" spans="1:14" ht="30" customHeight="1" thickBot="1" x14ac:dyDescent="0.2">
      <c r="A11" s="522" t="str">
        <f>IF(入力シート!E137="","",入力シート!E137)</f>
        <v/>
      </c>
      <c r="B11" s="522" t="s">
        <v>447</v>
      </c>
      <c r="C11" s="174" t="s">
        <v>451</v>
      </c>
      <c r="D11" s="288"/>
      <c r="E11" s="288"/>
      <c r="F11" s="289"/>
      <c r="G11" s="560" t="str">
        <f t="shared" si="0"/>
        <v/>
      </c>
      <c r="H11" s="561"/>
      <c r="J11" s="80" t="s">
        <v>983</v>
      </c>
    </row>
    <row r="12" spans="1:14" ht="30" customHeight="1" thickBot="1" x14ac:dyDescent="0.2">
      <c r="A12" s="522"/>
      <c r="B12" s="522"/>
      <c r="C12" s="174" t="s">
        <v>452</v>
      </c>
      <c r="D12" s="288"/>
      <c r="E12" s="288"/>
      <c r="F12" s="289"/>
      <c r="G12" s="562" t="str">
        <f t="shared" si="0"/>
        <v/>
      </c>
      <c r="H12" s="562"/>
    </row>
    <row r="13" spans="1:14" ht="30" customHeight="1" thickBot="1" x14ac:dyDescent="0.2">
      <c r="A13" s="522" t="str">
        <f>IF(入力シート!E138="","",入力シート!E138)</f>
        <v/>
      </c>
      <c r="B13" s="525" t="s">
        <v>453</v>
      </c>
      <c r="C13" s="174" t="s">
        <v>451</v>
      </c>
      <c r="D13" s="288"/>
      <c r="E13" s="288"/>
      <c r="F13" s="289"/>
      <c r="G13" s="560" t="str">
        <f t="shared" si="0"/>
        <v/>
      </c>
      <c r="H13" s="561"/>
    </row>
    <row r="14" spans="1:14" ht="30" customHeight="1" x14ac:dyDescent="0.15">
      <c r="A14" s="522"/>
      <c r="B14" s="525"/>
      <c r="C14" s="174" t="s">
        <v>452</v>
      </c>
      <c r="D14" s="288"/>
      <c r="E14" s="288"/>
      <c r="F14" s="289"/>
      <c r="G14" s="563" t="str">
        <f t="shared" si="0"/>
        <v/>
      </c>
      <c r="H14" s="563"/>
    </row>
    <row r="15" spans="1:14" ht="30" customHeight="1" x14ac:dyDescent="0.15">
      <c r="A15" s="556" t="s">
        <v>510</v>
      </c>
      <c r="B15" s="557"/>
      <c r="C15" s="174" t="s">
        <v>451</v>
      </c>
      <c r="D15" s="288">
        <f>+IF($G$7=2,"",D9+D11+D13)</f>
        <v>0</v>
      </c>
      <c r="E15" s="288">
        <f t="shared" ref="E15:F16" si="1">+E9+E11+E13</f>
        <v>0</v>
      </c>
      <c r="F15" s="288">
        <f t="shared" si="1"/>
        <v>0</v>
      </c>
      <c r="G15" s="564">
        <f>IF(AND(D15="",F15="")=TRUE,"",AVERAGE(D15:F15))</f>
        <v>0</v>
      </c>
      <c r="H15" s="565"/>
    </row>
    <row r="16" spans="1:14" ht="30" customHeight="1" x14ac:dyDescent="0.15">
      <c r="A16" s="558"/>
      <c r="B16" s="559"/>
      <c r="C16" s="174" t="s">
        <v>452</v>
      </c>
      <c r="D16" s="288">
        <f>+IF($G$7=2,"",D10+D12+D14)</f>
        <v>0</v>
      </c>
      <c r="E16" s="288">
        <f t="shared" si="1"/>
        <v>0</v>
      </c>
      <c r="F16" s="288">
        <f t="shared" si="1"/>
        <v>0</v>
      </c>
      <c r="G16" s="564">
        <f>IF(AND(D16="",F16="")=TRUE,"",AVERAGE(D16:F16))</f>
        <v>0</v>
      </c>
      <c r="H16" s="565"/>
    </row>
    <row r="17" spans="1:8" ht="16.5" customHeight="1" x14ac:dyDescent="0.15"/>
    <row r="18" spans="1:8" ht="16.5" customHeight="1" x14ac:dyDescent="0.15">
      <c r="A18" s="306" t="s">
        <v>949</v>
      </c>
      <c r="B18" s="80" t="s">
        <v>950</v>
      </c>
    </row>
    <row r="19" spans="1:8" ht="16.5" customHeight="1" x14ac:dyDescent="0.15">
      <c r="B19" s="304" t="s">
        <v>448</v>
      </c>
      <c r="C19" s="362" t="s">
        <v>951</v>
      </c>
      <c r="D19" s="362"/>
      <c r="E19" s="362"/>
      <c r="F19" s="362"/>
      <c r="G19" s="362"/>
      <c r="H19" s="362"/>
    </row>
    <row r="20" spans="1:8" ht="16.5" customHeight="1" x14ac:dyDescent="0.15">
      <c r="B20" s="304" t="s">
        <v>447</v>
      </c>
      <c r="C20" s="362" t="s">
        <v>952</v>
      </c>
      <c r="D20" s="362"/>
      <c r="E20" s="362"/>
      <c r="F20" s="362"/>
      <c r="G20" s="362"/>
      <c r="H20" s="362"/>
    </row>
    <row r="21" spans="1:8" ht="16.5" customHeight="1" x14ac:dyDescent="0.15">
      <c r="B21" s="305" t="s">
        <v>953</v>
      </c>
      <c r="C21" s="362" t="s">
        <v>948</v>
      </c>
      <c r="D21" s="362"/>
      <c r="E21" s="362"/>
      <c r="F21" s="362"/>
      <c r="G21" s="362"/>
      <c r="H21" s="362"/>
    </row>
    <row r="22" spans="1:8" ht="15.75" customHeight="1" x14ac:dyDescent="0.15">
      <c r="A22" s="306" t="s">
        <v>949</v>
      </c>
      <c r="B22" s="80" t="s">
        <v>465</v>
      </c>
    </row>
    <row r="23" spans="1:8" ht="15.75" customHeight="1" x14ac:dyDescent="0.15">
      <c r="A23" s="306" t="s">
        <v>949</v>
      </c>
      <c r="B23" s="80" t="s">
        <v>954</v>
      </c>
    </row>
    <row r="24" spans="1:8" ht="15.75" customHeight="1" x14ac:dyDescent="0.15">
      <c r="A24" s="306" t="s">
        <v>949</v>
      </c>
      <c r="B24" s="80" t="s">
        <v>511</v>
      </c>
    </row>
  </sheetData>
  <mergeCells count="27">
    <mergeCell ref="A2:H2"/>
    <mergeCell ref="A9:A10"/>
    <mergeCell ref="B9:B10"/>
    <mergeCell ref="G9:H9"/>
    <mergeCell ref="G10:H10"/>
    <mergeCell ref="D7:E7"/>
    <mergeCell ref="A7:A8"/>
    <mergeCell ref="F7:F8"/>
    <mergeCell ref="H7:H8"/>
    <mergeCell ref="G7:G8"/>
    <mergeCell ref="E4:H4"/>
    <mergeCell ref="B7:B8"/>
    <mergeCell ref="C7:C8"/>
    <mergeCell ref="C19:H19"/>
    <mergeCell ref="C20:H20"/>
    <mergeCell ref="C21:H21"/>
    <mergeCell ref="A11:A12"/>
    <mergeCell ref="B11:B12"/>
    <mergeCell ref="A13:A14"/>
    <mergeCell ref="B13:B14"/>
    <mergeCell ref="A15:B16"/>
    <mergeCell ref="G11:H11"/>
    <mergeCell ref="G12:H12"/>
    <mergeCell ref="G13:H13"/>
    <mergeCell ref="G14:H14"/>
    <mergeCell ref="G15:H15"/>
    <mergeCell ref="G16:H16"/>
  </mergeCells>
  <phoneticPr fontId="3"/>
  <conditionalFormatting sqref="D8:F16">
    <cfRule type="containsBlanks" dxfId="1" priority="3">
      <formula>LEN(TRIM(D8))=0</formula>
    </cfRule>
  </conditionalFormatting>
  <conditionalFormatting sqref="D9:D16">
    <cfRule type="expression" dxfId="0" priority="1">
      <formula>$G$7=2</formula>
    </cfRule>
  </conditionalFormatting>
  <dataValidations count="1">
    <dataValidation type="list" allowBlank="1" showInputMessage="1" showErrorMessage="1" sqref="H6">
      <formula1>$J$9:$J$11</formula1>
    </dataValidation>
  </dataValidations>
  <pageMargins left="0.51181102362204722" right="0.51181102362204722" top="0.74803149606299213" bottom="0.74803149606299213" header="0.31496062992125984" footer="0.31496062992125984"/>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Normal="100" zoomScaleSheetLayoutView="100" workbookViewId="0">
      <selection activeCell="K8" sqref="K8"/>
    </sheetView>
  </sheetViews>
  <sheetFormatPr defaultColWidth="9" defaultRowHeight="18.75" customHeight="1" x14ac:dyDescent="0.15"/>
  <cols>
    <col min="1" max="2" width="9" style="80" customWidth="1"/>
    <col min="3" max="3" width="10.875" style="80" customWidth="1"/>
    <col min="4" max="4" width="9" style="80"/>
    <col min="5" max="5" width="11.5" style="80" customWidth="1"/>
    <col min="6" max="6" width="9.875" style="80" customWidth="1"/>
    <col min="7" max="7" width="10.75" style="80" customWidth="1"/>
    <col min="8" max="8" width="9" style="80" customWidth="1"/>
    <col min="9" max="9" width="5.375" style="80" customWidth="1"/>
    <col min="10" max="10" width="9" style="80"/>
    <col min="11" max="11" width="2.625" style="80" customWidth="1"/>
    <col min="12" max="12" width="20.625" style="80" customWidth="1"/>
    <col min="13" max="17" width="9" style="80"/>
    <col min="18" max="18" width="25.375" style="80" bestFit="1" customWidth="1"/>
    <col min="19" max="16384" width="9" style="80"/>
  </cols>
  <sheetData>
    <row r="1" spans="1:17" s="222" customFormat="1" ht="15" customHeight="1" x14ac:dyDescent="0.15">
      <c r="A1" s="222" t="s">
        <v>349</v>
      </c>
      <c r="P1" s="345" t="str">
        <f>+IF(入力シート!D12=0,"",入力シート!D12)</f>
        <v/>
      </c>
    </row>
    <row r="2" spans="1:17" s="222" customFormat="1" ht="18.75" customHeight="1" x14ac:dyDescent="0.15">
      <c r="A2" s="403" t="s">
        <v>350</v>
      </c>
      <c r="B2" s="403"/>
      <c r="C2" s="403"/>
      <c r="D2" s="403"/>
      <c r="E2" s="403"/>
      <c r="F2" s="403"/>
      <c r="G2" s="403"/>
      <c r="H2" s="403"/>
      <c r="I2" s="403"/>
      <c r="J2" s="403"/>
      <c r="K2" s="228"/>
      <c r="L2" s="228"/>
      <c r="M2" s="228"/>
      <c r="N2" s="228"/>
      <c r="O2" s="228"/>
      <c r="P2" s="228"/>
    </row>
    <row r="3" spans="1:17" s="222" customFormat="1" ht="16.5" customHeight="1" x14ac:dyDescent="0.15"/>
    <row r="4" spans="1:17" s="222" customFormat="1" ht="50.25" customHeight="1" x14ac:dyDescent="0.15">
      <c r="A4" s="581" t="s">
        <v>1054</v>
      </c>
      <c r="B4" s="581"/>
      <c r="C4" s="581"/>
      <c r="D4" s="581"/>
      <c r="E4" s="581"/>
      <c r="F4" s="581"/>
      <c r="G4" s="581"/>
      <c r="H4" s="581"/>
      <c r="I4" s="581"/>
      <c r="J4" s="581"/>
    </row>
    <row r="5" spans="1:17" s="222" customFormat="1" ht="15.75" customHeight="1" x14ac:dyDescent="0.15">
      <c r="A5" s="346"/>
      <c r="B5" s="346"/>
      <c r="C5" s="346"/>
      <c r="D5" s="346"/>
      <c r="E5" s="346"/>
      <c r="F5" s="346"/>
      <c r="G5" s="346"/>
      <c r="H5" s="346"/>
      <c r="I5" s="346"/>
      <c r="J5" s="346"/>
      <c r="L5" s="277">
        <f ca="1">+TODAY()</f>
        <v>45981</v>
      </c>
    </row>
    <row r="6" spans="1:17" s="222" customFormat="1" ht="18.75" customHeight="1" x14ac:dyDescent="0.15">
      <c r="G6" s="587">
        <f ca="1">L5</f>
        <v>45981</v>
      </c>
      <c r="H6" s="587"/>
      <c r="I6" s="587"/>
      <c r="J6" s="587"/>
      <c r="L6" s="223"/>
      <c r="N6" s="587"/>
      <c r="O6" s="587"/>
      <c r="P6" s="587"/>
      <c r="Q6" s="276"/>
    </row>
    <row r="7" spans="1:17" s="222" customFormat="1" ht="18.75" customHeight="1" x14ac:dyDescent="0.15">
      <c r="A7" s="338" t="s">
        <v>351</v>
      </c>
      <c r="C7" s="222" t="s">
        <v>352</v>
      </c>
      <c r="N7" s="276"/>
      <c r="O7" s="276"/>
      <c r="P7" s="276"/>
      <c r="Q7" s="276"/>
    </row>
    <row r="8" spans="1:17" s="222" customFormat="1" ht="25.5" customHeight="1" x14ac:dyDescent="0.15">
      <c r="D8" s="80" t="s">
        <v>353</v>
      </c>
      <c r="E8" s="585" t="s">
        <v>1053</v>
      </c>
      <c r="F8" s="401" t="str">
        <f>IF(入力シート!D30="","",入力シート!D30)</f>
        <v/>
      </c>
      <c r="G8" s="401"/>
      <c r="H8" s="401"/>
      <c r="I8" s="401"/>
      <c r="J8" s="401"/>
      <c r="K8" s="229"/>
      <c r="L8" s="229"/>
      <c r="M8" s="229"/>
      <c r="N8" s="229"/>
      <c r="O8" s="229"/>
    </row>
    <row r="9" spans="1:17" s="222" customFormat="1" ht="25.5" customHeight="1" x14ac:dyDescent="0.15">
      <c r="E9" s="586"/>
      <c r="F9" s="401"/>
      <c r="G9" s="401"/>
      <c r="H9" s="401"/>
      <c r="I9" s="401"/>
      <c r="J9" s="401"/>
      <c r="K9" s="229"/>
      <c r="L9" s="229"/>
      <c r="M9" s="229"/>
      <c r="N9" s="229"/>
      <c r="O9" s="229"/>
    </row>
    <row r="10" spans="1:17" s="222" customFormat="1" ht="25.5" customHeight="1" x14ac:dyDescent="0.15">
      <c r="E10" s="238" t="s">
        <v>40</v>
      </c>
      <c r="F10" s="401"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G10" s="401"/>
      <c r="H10" s="401"/>
      <c r="I10" s="401"/>
      <c r="J10" s="401"/>
    </row>
    <row r="11" spans="1:17" s="222" customFormat="1" ht="25.5" customHeight="1" x14ac:dyDescent="0.15">
      <c r="E11" s="80" t="s">
        <v>354</v>
      </c>
      <c r="F11" s="401" t="str">
        <f>IF(入力シート!D26="","",入力シート!D26)</f>
        <v/>
      </c>
      <c r="G11" s="401"/>
      <c r="H11" s="401"/>
      <c r="I11" s="401"/>
      <c r="J11" s="228"/>
    </row>
    <row r="12" spans="1:17" s="222" customFormat="1" ht="25.5" customHeight="1" x14ac:dyDescent="0.15">
      <c r="E12" s="80" t="s">
        <v>43</v>
      </c>
      <c r="F12" s="401" t="str">
        <f>IF(入力シート!D28="","",入力シート!D28)</f>
        <v/>
      </c>
      <c r="G12" s="401"/>
      <c r="H12" s="401"/>
      <c r="I12" s="401"/>
      <c r="J12" s="128" t="s">
        <v>356</v>
      </c>
    </row>
    <row r="13" spans="1:17" ht="21.75" customHeight="1" x14ac:dyDescent="0.15"/>
    <row r="14" spans="1:17" s="222" customFormat="1" ht="18" customHeight="1" x14ac:dyDescent="0.15">
      <c r="A14" s="340" t="s">
        <v>357</v>
      </c>
      <c r="B14" s="340"/>
      <c r="C14" s="340"/>
      <c r="D14" s="340"/>
      <c r="E14" s="340"/>
      <c r="F14" s="340"/>
      <c r="G14" s="340"/>
      <c r="H14" s="340"/>
      <c r="I14" s="340"/>
      <c r="J14" s="340"/>
    </row>
    <row r="15" spans="1:17" s="222" customFormat="1" ht="18.75" customHeight="1" x14ac:dyDescent="0.15">
      <c r="A15" s="584" t="s">
        <v>361</v>
      </c>
      <c r="B15" s="584"/>
      <c r="C15" s="584"/>
      <c r="D15" s="584"/>
      <c r="E15" s="584"/>
      <c r="F15" s="584"/>
      <c r="G15" s="584"/>
      <c r="H15" s="584"/>
      <c r="I15" s="584"/>
      <c r="J15" s="584"/>
    </row>
    <row r="16" spans="1:17" s="222" customFormat="1" ht="15.75" customHeight="1" x14ac:dyDescent="0.15">
      <c r="A16" s="341"/>
      <c r="B16" s="341"/>
      <c r="C16" s="341"/>
      <c r="D16" s="341"/>
      <c r="E16" s="341"/>
      <c r="F16" s="341"/>
      <c r="G16" s="341"/>
      <c r="H16" s="341"/>
      <c r="I16" s="341"/>
      <c r="J16" s="341"/>
      <c r="L16" s="339"/>
      <c r="M16" s="339"/>
      <c r="O16" s="339"/>
      <c r="P16" s="339"/>
    </row>
    <row r="17" spans="1:11" s="222" customFormat="1" ht="42.75" customHeight="1" x14ac:dyDescent="0.15">
      <c r="A17" s="580" t="s">
        <v>1099</v>
      </c>
      <c r="B17" s="580"/>
      <c r="C17" s="580"/>
      <c r="D17" s="580"/>
      <c r="E17" s="580"/>
      <c r="F17" s="580"/>
      <c r="G17" s="580"/>
      <c r="H17" s="580"/>
      <c r="I17" s="580"/>
      <c r="J17" s="580"/>
    </row>
    <row r="18" spans="1:11" s="222" customFormat="1" ht="14.25" x14ac:dyDescent="0.15">
      <c r="A18" s="341"/>
      <c r="B18" s="341"/>
      <c r="C18" s="341"/>
      <c r="D18" s="341"/>
      <c r="E18" s="341"/>
      <c r="F18" s="341"/>
      <c r="G18" s="341"/>
      <c r="H18" s="341"/>
      <c r="I18" s="341"/>
      <c r="J18" s="341"/>
    </row>
    <row r="19" spans="1:11" s="222" customFormat="1" ht="14.25" x14ac:dyDescent="0.15">
      <c r="A19" s="341"/>
      <c r="B19" s="341"/>
      <c r="C19" s="341"/>
      <c r="D19" s="341"/>
      <c r="E19" s="341"/>
      <c r="F19" s="341"/>
      <c r="G19" s="341"/>
      <c r="H19" s="341"/>
      <c r="I19" s="341"/>
      <c r="J19" s="341"/>
    </row>
    <row r="20" spans="1:11" s="222" customFormat="1" ht="14.25" customHeight="1" x14ac:dyDescent="0.15">
      <c r="A20" s="341"/>
      <c r="B20" s="107" t="s">
        <v>359</v>
      </c>
      <c r="C20" s="583" t="s">
        <v>369</v>
      </c>
      <c r="D20" s="580" t="str">
        <f>IF(入力シート!D42="","",入力シート!D42)</f>
        <v/>
      </c>
      <c r="E20" s="580"/>
      <c r="F20" s="580"/>
      <c r="G20" s="580"/>
      <c r="H20" s="580"/>
      <c r="I20" s="342"/>
      <c r="J20" s="341"/>
    </row>
    <row r="21" spans="1:11" s="222" customFormat="1" ht="14.25" x14ac:dyDescent="0.15">
      <c r="A21" s="341"/>
      <c r="B21" s="107" t="s">
        <v>362</v>
      </c>
      <c r="C21" s="583"/>
      <c r="D21" s="580"/>
      <c r="E21" s="580"/>
      <c r="F21" s="580"/>
      <c r="G21" s="580"/>
      <c r="H21" s="580"/>
      <c r="I21" s="342"/>
      <c r="J21" s="341"/>
    </row>
    <row r="22" spans="1:11" s="222" customFormat="1" ht="14.25" x14ac:dyDescent="0.15">
      <c r="A22" s="341"/>
      <c r="B22" s="341"/>
      <c r="C22" s="583" t="s">
        <v>40</v>
      </c>
      <c r="D22" s="580"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amp;"　"&amp;入力シート!D37</f>
        <v>株式会社　</v>
      </c>
      <c r="E22" s="580"/>
      <c r="F22" s="580"/>
      <c r="G22" s="580"/>
      <c r="H22" s="580"/>
      <c r="I22" s="342"/>
      <c r="J22" s="341"/>
    </row>
    <row r="23" spans="1:11" s="222" customFormat="1" ht="14.25" x14ac:dyDescent="0.15">
      <c r="A23" s="341"/>
      <c r="B23" s="341"/>
      <c r="C23" s="583"/>
      <c r="D23" s="580"/>
      <c r="E23" s="580"/>
      <c r="F23" s="580"/>
      <c r="G23" s="580"/>
      <c r="H23" s="580"/>
      <c r="I23" s="342"/>
      <c r="J23" s="341"/>
    </row>
    <row r="24" spans="1:11" s="222" customFormat="1" ht="14.25" x14ac:dyDescent="0.15">
      <c r="A24" s="341"/>
      <c r="B24" s="341"/>
      <c r="C24" s="584" t="s">
        <v>22</v>
      </c>
      <c r="D24" s="582" t="str">
        <f>IF(入力シート!D38="","",入力シート!D38)</f>
        <v/>
      </c>
      <c r="E24" s="582"/>
      <c r="F24" s="582"/>
      <c r="G24" s="582"/>
      <c r="H24" s="341"/>
      <c r="I24" s="341"/>
      <c r="J24" s="341"/>
    </row>
    <row r="25" spans="1:11" s="222" customFormat="1" ht="14.25" x14ac:dyDescent="0.15">
      <c r="A25" s="341"/>
      <c r="B25" s="341"/>
      <c r="C25" s="584"/>
      <c r="D25" s="582"/>
      <c r="E25" s="582"/>
      <c r="F25" s="582"/>
      <c r="G25" s="582"/>
      <c r="H25" s="341"/>
      <c r="I25" s="341"/>
      <c r="J25" s="341"/>
    </row>
    <row r="26" spans="1:11" s="222" customFormat="1" ht="18.75" customHeight="1" x14ac:dyDescent="0.15">
      <c r="A26" s="341"/>
      <c r="B26" s="341"/>
      <c r="C26" s="343" t="s">
        <v>23</v>
      </c>
      <c r="D26" s="582" t="str">
        <f>IF(入力シート!D40="","",入力シート!D40)</f>
        <v/>
      </c>
      <c r="E26" s="582"/>
      <c r="F26" s="582"/>
      <c r="G26" s="582"/>
      <c r="H26" s="341" t="s">
        <v>360</v>
      </c>
      <c r="I26" s="341"/>
      <c r="J26" s="341"/>
    </row>
    <row r="27" spans="1:11" ht="15" customHeight="1" x14ac:dyDescent="0.15">
      <c r="A27" s="344"/>
      <c r="B27" s="344"/>
      <c r="C27" s="344"/>
      <c r="D27" s="344"/>
      <c r="E27" s="344"/>
      <c r="F27" s="344"/>
      <c r="G27" s="344"/>
      <c r="H27" s="344"/>
      <c r="I27" s="344"/>
      <c r="J27" s="344"/>
    </row>
    <row r="28" spans="1:11" s="222" customFormat="1" ht="17.25" customHeight="1" x14ac:dyDescent="0.15">
      <c r="A28" s="222" t="s">
        <v>366</v>
      </c>
    </row>
    <row r="29" spans="1:11" s="222" customFormat="1" ht="14.25" x14ac:dyDescent="0.15">
      <c r="A29" s="403" t="s">
        <v>365</v>
      </c>
      <c r="B29" s="403"/>
      <c r="C29" s="403"/>
      <c r="D29" s="403"/>
      <c r="E29" s="403"/>
      <c r="F29" s="403"/>
      <c r="G29" s="403"/>
      <c r="H29" s="403"/>
      <c r="I29" s="403"/>
    </row>
    <row r="30" spans="1:11" ht="15.75" customHeight="1" x14ac:dyDescent="0.15">
      <c r="B30" s="221"/>
      <c r="C30" s="221"/>
      <c r="D30" s="221"/>
      <c r="E30" s="221"/>
      <c r="F30" s="221"/>
      <c r="G30" s="221"/>
      <c r="H30" s="221"/>
      <c r="I30" s="221"/>
      <c r="J30" s="221"/>
      <c r="K30" s="221"/>
    </row>
    <row r="31" spans="1:11" s="222" customFormat="1" ht="35.25" customHeight="1" x14ac:dyDescent="0.15">
      <c r="A31" s="581" t="s">
        <v>1055</v>
      </c>
      <c r="B31" s="581"/>
      <c r="C31" s="581"/>
      <c r="D31" s="581"/>
      <c r="E31" s="581"/>
      <c r="F31" s="581"/>
      <c r="G31" s="581"/>
      <c r="H31" s="581"/>
      <c r="I31" s="581"/>
      <c r="J31" s="581"/>
    </row>
    <row r="32" spans="1:11" s="222" customFormat="1" ht="14.25" customHeight="1" x14ac:dyDescent="0.15">
      <c r="C32" s="578" t="s">
        <v>363</v>
      </c>
      <c r="D32" s="578"/>
      <c r="E32" s="229"/>
      <c r="F32" s="578" t="s">
        <v>364</v>
      </c>
      <c r="G32" s="578"/>
      <c r="H32" s="226"/>
      <c r="I32" s="229"/>
    </row>
    <row r="33" spans="1:8" s="222" customFormat="1" ht="14.25" customHeight="1" x14ac:dyDescent="0.15">
      <c r="C33" s="579"/>
      <c r="D33" s="579"/>
      <c r="F33" s="579"/>
      <c r="G33" s="579"/>
      <c r="H33" s="227"/>
    </row>
    <row r="34" spans="1:8" s="222" customFormat="1" ht="14.25" x14ac:dyDescent="0.15">
      <c r="C34" s="231"/>
      <c r="D34" s="232"/>
      <c r="F34" s="231"/>
      <c r="G34" s="232"/>
    </row>
    <row r="35" spans="1:8" s="222" customFormat="1" ht="14.25" x14ac:dyDescent="0.15">
      <c r="C35" s="233"/>
      <c r="D35" s="234"/>
      <c r="F35" s="233"/>
      <c r="G35" s="234"/>
    </row>
    <row r="36" spans="1:8" s="222" customFormat="1" ht="14.25" x14ac:dyDescent="0.15">
      <c r="C36" s="233"/>
      <c r="D36" s="234"/>
      <c r="F36" s="233"/>
      <c r="G36" s="234"/>
    </row>
    <row r="37" spans="1:8" s="222" customFormat="1" ht="14.25" x14ac:dyDescent="0.15">
      <c r="C37" s="233"/>
      <c r="D37" s="234"/>
      <c r="F37" s="233"/>
      <c r="G37" s="234"/>
    </row>
    <row r="38" spans="1:8" s="222" customFormat="1" ht="14.25" x14ac:dyDescent="0.15">
      <c r="C38" s="233"/>
      <c r="D38" s="234"/>
      <c r="F38" s="233"/>
      <c r="G38" s="234"/>
    </row>
    <row r="39" spans="1:8" s="222" customFormat="1" ht="14.25" x14ac:dyDescent="0.15">
      <c r="C39" s="233"/>
      <c r="D39" s="234"/>
      <c r="F39" s="233"/>
      <c r="G39" s="234"/>
    </row>
    <row r="40" spans="1:8" s="222" customFormat="1" ht="14.25" x14ac:dyDescent="0.15">
      <c r="C40" s="233"/>
      <c r="D40" s="234"/>
      <c r="F40" s="233"/>
      <c r="G40" s="234"/>
    </row>
    <row r="41" spans="1:8" s="222" customFormat="1" ht="14.25" x14ac:dyDescent="0.15">
      <c r="A41" s="230"/>
      <c r="C41" s="235"/>
      <c r="D41" s="236"/>
      <c r="F41" s="235"/>
      <c r="G41" s="236"/>
    </row>
    <row r="42" spans="1:8" s="222" customFormat="1" ht="14.25" x14ac:dyDescent="0.15"/>
    <row r="43" spans="1:8" s="222" customFormat="1" ht="14.25" x14ac:dyDescent="0.15">
      <c r="A43" s="237" t="s">
        <v>11</v>
      </c>
      <c r="B43" s="238" t="s">
        <v>367</v>
      </c>
    </row>
    <row r="44" spans="1:8" s="222" customFormat="1" ht="14.25" x14ac:dyDescent="0.15">
      <c r="A44" s="237"/>
      <c r="B44" s="238" t="s">
        <v>940</v>
      </c>
    </row>
    <row r="45" spans="1:8" s="222" customFormat="1" ht="14.25" x14ac:dyDescent="0.15">
      <c r="A45" s="237" t="s">
        <v>11</v>
      </c>
      <c r="B45" s="238" t="s">
        <v>1045</v>
      </c>
    </row>
  </sheetData>
  <mergeCells count="22">
    <mergeCell ref="A15:J15"/>
    <mergeCell ref="E8:E9"/>
    <mergeCell ref="N6:P6"/>
    <mergeCell ref="G6:J6"/>
    <mergeCell ref="A4:J4"/>
    <mergeCell ref="A2:J2"/>
    <mergeCell ref="F8:J9"/>
    <mergeCell ref="F10:J10"/>
    <mergeCell ref="F11:I11"/>
    <mergeCell ref="F12:I12"/>
    <mergeCell ref="C32:D33"/>
    <mergeCell ref="F32:G33"/>
    <mergeCell ref="A17:J17"/>
    <mergeCell ref="A31:J31"/>
    <mergeCell ref="A29:I29"/>
    <mergeCell ref="D20:H21"/>
    <mergeCell ref="D22:H23"/>
    <mergeCell ref="D24:G25"/>
    <mergeCell ref="D26:G26"/>
    <mergeCell ref="C22:C23"/>
    <mergeCell ref="C24:C25"/>
    <mergeCell ref="C20:C21"/>
  </mergeCells>
  <phoneticPr fontId="3"/>
  <dataValidations count="1">
    <dataValidation type="list" allowBlank="1" showInputMessage="1" showErrorMessage="1" sqref="N6:P6 G6:J6">
      <formula1>$L$5:$L$6</formula1>
    </dataValidation>
  </dataValidations>
  <pageMargins left="0.70866141732283472" right="0.51181102362204722" top="0.55118110236220474" bottom="0.74803149606299213" header="0.31496062992125984" footer="0.31496062992125984"/>
  <pageSetup paperSize="9" scale="9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view="pageBreakPreview" zoomScale="85" zoomScaleNormal="100" zoomScaleSheetLayoutView="85" workbookViewId="0">
      <selection activeCell="C17" sqref="C17"/>
    </sheetView>
  </sheetViews>
  <sheetFormatPr defaultColWidth="9" defaultRowHeight="13.5" x14ac:dyDescent="0.15"/>
  <cols>
    <col min="1" max="1" width="20" style="80" customWidth="1"/>
    <col min="2" max="2" width="11" style="80" bestFit="1" customWidth="1"/>
    <col min="3" max="3" width="31.625" style="302" customWidth="1"/>
    <col min="4" max="4" width="12.375" style="80" customWidth="1"/>
    <col min="5" max="5" width="16.125" style="298" customWidth="1"/>
    <col min="6" max="7" width="18" style="80" customWidth="1"/>
    <col min="8" max="16384" width="9" style="80"/>
  </cols>
  <sheetData>
    <row r="1" spans="1:9" ht="14.25" x14ac:dyDescent="0.15">
      <c r="A1" s="222" t="s">
        <v>590</v>
      </c>
    </row>
    <row r="2" spans="1:9" ht="18.75" x14ac:dyDescent="0.15">
      <c r="A2" s="552" t="s">
        <v>489</v>
      </c>
      <c r="B2" s="552"/>
      <c r="C2" s="552"/>
      <c r="D2" s="552"/>
      <c r="E2" s="552"/>
      <c r="F2" s="552"/>
      <c r="G2" s="552"/>
    </row>
    <row r="4" spans="1:9" x14ac:dyDescent="0.15">
      <c r="A4" s="211" t="s">
        <v>591</v>
      </c>
      <c r="B4" s="472">
        <f>入力シート!C93</f>
        <v>0</v>
      </c>
      <c r="C4" s="472"/>
      <c r="E4" s="299" t="s">
        <v>40</v>
      </c>
      <c r="F4" s="472">
        <f>+'（様式１、３、４）申請書・委任状・使用印鑑届'!$G$10</f>
        <v>0</v>
      </c>
      <c r="G4" s="472"/>
      <c r="I4" s="80" t="s">
        <v>603</v>
      </c>
    </row>
    <row r="5" spans="1:9" x14ac:dyDescent="0.15">
      <c r="I5" s="80" t="s">
        <v>604</v>
      </c>
    </row>
    <row r="6" spans="1:9" x14ac:dyDescent="0.15">
      <c r="A6" s="553" t="s">
        <v>592</v>
      </c>
      <c r="B6" s="239" t="s">
        <v>599</v>
      </c>
      <c r="C6" s="588" t="s">
        <v>593</v>
      </c>
      <c r="D6" s="239" t="s">
        <v>601</v>
      </c>
      <c r="E6" s="300" t="s">
        <v>594</v>
      </c>
      <c r="F6" s="553" t="s">
        <v>596</v>
      </c>
      <c r="G6" s="239" t="s">
        <v>597</v>
      </c>
    </row>
    <row r="7" spans="1:9" x14ac:dyDescent="0.15">
      <c r="A7" s="446"/>
      <c r="B7" s="91" t="s">
        <v>600</v>
      </c>
      <c r="C7" s="589"/>
      <c r="D7" s="91" t="s">
        <v>602</v>
      </c>
      <c r="E7" s="301" t="s">
        <v>595</v>
      </c>
      <c r="F7" s="446"/>
      <c r="G7" s="91" t="s">
        <v>598</v>
      </c>
    </row>
    <row r="8" spans="1:9" ht="30" customHeight="1" x14ac:dyDescent="0.15">
      <c r="A8" s="292"/>
      <c r="B8" s="94"/>
      <c r="C8" s="295"/>
      <c r="D8" s="292"/>
      <c r="E8" s="297"/>
      <c r="F8" s="240"/>
      <c r="G8" s="240"/>
    </row>
    <row r="9" spans="1:9" ht="30" customHeight="1" x14ac:dyDescent="0.15">
      <c r="A9" s="292"/>
      <c r="B9" s="94"/>
      <c r="C9" s="295"/>
      <c r="D9" s="292"/>
      <c r="E9" s="297"/>
      <c r="F9" s="240"/>
      <c r="G9" s="240"/>
    </row>
    <row r="10" spans="1:9" ht="30" customHeight="1" x14ac:dyDescent="0.15">
      <c r="A10" s="292"/>
      <c r="B10" s="94"/>
      <c r="C10" s="295"/>
      <c r="D10" s="292"/>
      <c r="E10" s="297"/>
      <c r="F10" s="240"/>
      <c r="G10" s="240"/>
    </row>
    <row r="11" spans="1:9" ht="30" customHeight="1" x14ac:dyDescent="0.15">
      <c r="A11" s="106"/>
      <c r="B11" s="94"/>
      <c r="C11" s="295"/>
      <c r="D11" s="106"/>
      <c r="E11" s="297"/>
      <c r="F11" s="240"/>
      <c r="G11" s="240"/>
    </row>
    <row r="12" spans="1:9" ht="30" customHeight="1" x14ac:dyDescent="0.15">
      <c r="A12" s="106"/>
      <c r="B12" s="94"/>
      <c r="C12" s="295"/>
      <c r="D12" s="106"/>
      <c r="E12" s="297"/>
      <c r="F12" s="240"/>
      <c r="G12" s="240"/>
    </row>
    <row r="13" spans="1:9" ht="30" customHeight="1" x14ac:dyDescent="0.15">
      <c r="A13" s="106"/>
      <c r="B13" s="94"/>
      <c r="C13" s="295"/>
      <c r="D13" s="106"/>
      <c r="E13" s="297"/>
      <c r="F13" s="240"/>
      <c r="G13" s="240"/>
    </row>
    <row r="14" spans="1:9" ht="30" customHeight="1" x14ac:dyDescent="0.15">
      <c r="A14" s="106"/>
      <c r="B14" s="94"/>
      <c r="C14" s="295"/>
      <c r="D14" s="106"/>
      <c r="E14" s="297"/>
      <c r="F14" s="240"/>
      <c r="G14" s="240"/>
    </row>
    <row r="15" spans="1:9" ht="30" customHeight="1" x14ac:dyDescent="0.15">
      <c r="A15" s="106"/>
      <c r="B15" s="94"/>
      <c r="C15" s="295"/>
      <c r="D15" s="106"/>
      <c r="E15" s="297"/>
      <c r="F15" s="240"/>
      <c r="G15" s="240"/>
    </row>
    <row r="16" spans="1:9" ht="30" customHeight="1" x14ac:dyDescent="0.15">
      <c r="A16" s="106"/>
      <c r="B16" s="94"/>
      <c r="C16" s="295"/>
      <c r="D16" s="106"/>
      <c r="E16" s="297"/>
      <c r="F16" s="240"/>
      <c r="G16" s="240"/>
    </row>
    <row r="17" spans="1:7" ht="30" customHeight="1" x14ac:dyDescent="0.15">
      <c r="A17" s="106"/>
      <c r="B17" s="94"/>
      <c r="C17" s="295"/>
      <c r="D17" s="106"/>
      <c r="E17" s="297"/>
      <c r="F17" s="240"/>
      <c r="G17" s="240"/>
    </row>
    <row r="18" spans="1:7" ht="30" customHeight="1" x14ac:dyDescent="0.15">
      <c r="A18" s="106"/>
      <c r="B18" s="94"/>
      <c r="C18" s="295"/>
      <c r="D18" s="106"/>
      <c r="E18" s="297"/>
      <c r="F18" s="240"/>
      <c r="G18" s="240"/>
    </row>
    <row r="19" spans="1:7" ht="30" customHeight="1" x14ac:dyDescent="0.15">
      <c r="A19" s="106"/>
      <c r="B19" s="94"/>
      <c r="C19" s="295"/>
      <c r="D19" s="106"/>
      <c r="E19" s="297"/>
      <c r="F19" s="240"/>
      <c r="G19" s="240"/>
    </row>
    <row r="20" spans="1:7" ht="30" customHeight="1" x14ac:dyDescent="0.15">
      <c r="A20" s="106"/>
      <c r="B20" s="94"/>
      <c r="C20" s="295"/>
      <c r="D20" s="106"/>
      <c r="E20" s="297"/>
      <c r="F20" s="240"/>
      <c r="G20" s="240"/>
    </row>
    <row r="21" spans="1:7" ht="30" customHeight="1" x14ac:dyDescent="0.15">
      <c r="A21" s="106"/>
      <c r="B21" s="94"/>
      <c r="C21" s="295"/>
      <c r="D21" s="106"/>
      <c r="E21" s="297"/>
      <c r="F21" s="240"/>
      <c r="G21" s="240"/>
    </row>
    <row r="22" spans="1:7" ht="14.25" x14ac:dyDescent="0.15">
      <c r="A22" s="222" t="s">
        <v>590</v>
      </c>
    </row>
    <row r="23" spans="1:7" ht="18.75" x14ac:dyDescent="0.15">
      <c r="A23" s="552" t="s">
        <v>489</v>
      </c>
      <c r="B23" s="552"/>
      <c r="C23" s="552"/>
      <c r="D23" s="552"/>
      <c r="E23" s="552"/>
      <c r="F23" s="552"/>
      <c r="G23" s="552"/>
    </row>
    <row r="25" spans="1:7" x14ac:dyDescent="0.15">
      <c r="A25" s="211" t="s">
        <v>591</v>
      </c>
      <c r="B25" s="472">
        <f>入力シート!C94</f>
        <v>0</v>
      </c>
      <c r="C25" s="472"/>
      <c r="E25" s="299" t="s">
        <v>40</v>
      </c>
      <c r="F25" s="472">
        <f>+'（様式１、３、４）申請書・委任状・使用印鑑届'!$G$10</f>
        <v>0</v>
      </c>
      <c r="G25" s="472"/>
    </row>
    <row r="27" spans="1:7" x14ac:dyDescent="0.15">
      <c r="A27" s="553" t="s">
        <v>592</v>
      </c>
      <c r="B27" s="239" t="s">
        <v>599</v>
      </c>
      <c r="C27" s="588" t="s">
        <v>593</v>
      </c>
      <c r="D27" s="239" t="s">
        <v>601</v>
      </c>
      <c r="E27" s="300" t="s">
        <v>594</v>
      </c>
      <c r="F27" s="553" t="s">
        <v>596</v>
      </c>
      <c r="G27" s="239" t="s">
        <v>597</v>
      </c>
    </row>
    <row r="28" spans="1:7" x14ac:dyDescent="0.15">
      <c r="A28" s="446"/>
      <c r="B28" s="91" t="s">
        <v>600</v>
      </c>
      <c r="C28" s="589"/>
      <c r="D28" s="91" t="s">
        <v>602</v>
      </c>
      <c r="E28" s="301" t="s">
        <v>595</v>
      </c>
      <c r="F28" s="446"/>
      <c r="G28" s="91" t="s">
        <v>598</v>
      </c>
    </row>
    <row r="29" spans="1:7" ht="30" customHeight="1" x14ac:dyDescent="0.15">
      <c r="A29" s="106"/>
      <c r="B29" s="94"/>
      <c r="C29" s="295"/>
      <c r="D29" s="106"/>
      <c r="E29" s="297"/>
      <c r="F29" s="240"/>
      <c r="G29" s="240"/>
    </row>
    <row r="30" spans="1:7" ht="30" customHeight="1" x14ac:dyDescent="0.15">
      <c r="A30" s="106"/>
      <c r="B30" s="94"/>
      <c r="C30" s="295"/>
      <c r="D30" s="106"/>
      <c r="E30" s="297"/>
      <c r="F30" s="240"/>
      <c r="G30" s="240"/>
    </row>
    <row r="31" spans="1:7" ht="30" customHeight="1" x14ac:dyDescent="0.15">
      <c r="A31" s="106"/>
      <c r="B31" s="94"/>
      <c r="C31" s="295"/>
      <c r="D31" s="106"/>
      <c r="E31" s="297"/>
      <c r="F31" s="240"/>
      <c r="G31" s="240"/>
    </row>
    <row r="32" spans="1:7" ht="30" customHeight="1" x14ac:dyDescent="0.15">
      <c r="A32" s="106"/>
      <c r="B32" s="94"/>
      <c r="C32" s="295"/>
      <c r="D32" s="106"/>
      <c r="E32" s="297"/>
      <c r="F32" s="240"/>
      <c r="G32" s="240"/>
    </row>
    <row r="33" spans="1:7" ht="30" customHeight="1" x14ac:dyDescent="0.15">
      <c r="A33" s="106"/>
      <c r="B33" s="94"/>
      <c r="C33" s="295"/>
      <c r="D33" s="106"/>
      <c r="E33" s="297"/>
      <c r="F33" s="240"/>
      <c r="G33" s="240"/>
    </row>
    <row r="34" spans="1:7" ht="30" customHeight="1" x14ac:dyDescent="0.15">
      <c r="A34" s="106"/>
      <c r="B34" s="94"/>
      <c r="C34" s="295"/>
      <c r="D34" s="106"/>
      <c r="E34" s="297"/>
      <c r="F34" s="240"/>
      <c r="G34" s="240"/>
    </row>
    <row r="35" spans="1:7" ht="30" customHeight="1" x14ac:dyDescent="0.15">
      <c r="A35" s="106"/>
      <c r="B35" s="94"/>
      <c r="C35" s="295"/>
      <c r="D35" s="106"/>
      <c r="E35" s="297"/>
      <c r="F35" s="240"/>
      <c r="G35" s="240"/>
    </row>
    <row r="36" spans="1:7" ht="30" customHeight="1" x14ac:dyDescent="0.15">
      <c r="A36" s="106"/>
      <c r="B36" s="94"/>
      <c r="C36" s="295"/>
      <c r="D36" s="106"/>
      <c r="E36" s="297"/>
      <c r="F36" s="240"/>
      <c r="G36" s="240"/>
    </row>
    <row r="37" spans="1:7" ht="30" customHeight="1" x14ac:dyDescent="0.15">
      <c r="A37" s="106"/>
      <c r="B37" s="94"/>
      <c r="C37" s="295"/>
      <c r="D37" s="106"/>
      <c r="E37" s="297"/>
      <c r="F37" s="240"/>
      <c r="G37" s="240"/>
    </row>
    <row r="38" spans="1:7" ht="30" customHeight="1" x14ac:dyDescent="0.15">
      <c r="A38" s="106"/>
      <c r="B38" s="94"/>
      <c r="C38" s="295"/>
      <c r="D38" s="106"/>
      <c r="E38" s="297"/>
      <c r="F38" s="240"/>
      <c r="G38" s="240"/>
    </row>
    <row r="39" spans="1:7" ht="30" customHeight="1" x14ac:dyDescent="0.15">
      <c r="A39" s="106"/>
      <c r="B39" s="94"/>
      <c r="C39" s="295"/>
      <c r="D39" s="106"/>
      <c r="E39" s="297"/>
      <c r="F39" s="240"/>
      <c r="G39" s="240"/>
    </row>
    <row r="40" spans="1:7" ht="30" customHeight="1" x14ac:dyDescent="0.15">
      <c r="A40" s="106"/>
      <c r="B40" s="94"/>
      <c r="C40" s="295"/>
      <c r="D40" s="106"/>
      <c r="E40" s="297"/>
      <c r="F40" s="240"/>
      <c r="G40" s="240"/>
    </row>
    <row r="41" spans="1:7" ht="30" customHeight="1" x14ac:dyDescent="0.15">
      <c r="A41" s="106"/>
      <c r="B41" s="94"/>
      <c r="C41" s="295"/>
      <c r="D41" s="106"/>
      <c r="E41" s="297"/>
      <c r="F41" s="240"/>
      <c r="G41" s="240"/>
    </row>
    <row r="42" spans="1:7" ht="30" customHeight="1" x14ac:dyDescent="0.15">
      <c r="A42" s="106"/>
      <c r="B42" s="94"/>
      <c r="C42" s="295"/>
      <c r="D42" s="106"/>
      <c r="E42" s="297"/>
      <c r="F42" s="240"/>
      <c r="G42" s="240"/>
    </row>
    <row r="43" spans="1:7" ht="14.25" x14ac:dyDescent="0.15">
      <c r="A43" s="222" t="s">
        <v>590</v>
      </c>
    </row>
    <row r="44" spans="1:7" ht="18.75" x14ac:dyDescent="0.15">
      <c r="A44" s="552" t="s">
        <v>489</v>
      </c>
      <c r="B44" s="552"/>
      <c r="C44" s="552"/>
      <c r="D44" s="552"/>
      <c r="E44" s="552"/>
      <c r="F44" s="552"/>
      <c r="G44" s="552"/>
    </row>
    <row r="46" spans="1:7" x14ac:dyDescent="0.15">
      <c r="A46" s="211" t="s">
        <v>591</v>
      </c>
      <c r="B46" s="472">
        <f>入力シート!C95</f>
        <v>0</v>
      </c>
      <c r="C46" s="472"/>
      <c r="E46" s="299" t="s">
        <v>40</v>
      </c>
      <c r="F46" s="472">
        <f>+'（様式１、３、４）申請書・委任状・使用印鑑届'!$G$10</f>
        <v>0</v>
      </c>
      <c r="G46" s="472"/>
    </row>
    <row r="48" spans="1:7" x14ac:dyDescent="0.15">
      <c r="A48" s="553" t="s">
        <v>592</v>
      </c>
      <c r="B48" s="239" t="s">
        <v>599</v>
      </c>
      <c r="C48" s="588" t="s">
        <v>593</v>
      </c>
      <c r="D48" s="239" t="s">
        <v>601</v>
      </c>
      <c r="E48" s="300" t="s">
        <v>594</v>
      </c>
      <c r="F48" s="553" t="s">
        <v>596</v>
      </c>
      <c r="G48" s="239" t="s">
        <v>597</v>
      </c>
    </row>
    <row r="49" spans="1:7" x14ac:dyDescent="0.15">
      <c r="A49" s="446"/>
      <c r="B49" s="91" t="s">
        <v>600</v>
      </c>
      <c r="C49" s="589"/>
      <c r="D49" s="91" t="s">
        <v>602</v>
      </c>
      <c r="E49" s="301" t="s">
        <v>595</v>
      </c>
      <c r="F49" s="446"/>
      <c r="G49" s="91" t="s">
        <v>598</v>
      </c>
    </row>
    <row r="50" spans="1:7" ht="30" customHeight="1" x14ac:dyDescent="0.15">
      <c r="A50" s="106"/>
      <c r="B50" s="94"/>
      <c r="C50" s="295"/>
      <c r="D50" s="106"/>
      <c r="E50" s="297"/>
      <c r="F50" s="240"/>
      <c r="G50" s="240"/>
    </row>
    <row r="51" spans="1:7" ht="30" customHeight="1" x14ac:dyDescent="0.15">
      <c r="A51" s="106"/>
      <c r="B51" s="94"/>
      <c r="C51" s="295"/>
      <c r="D51" s="106"/>
      <c r="E51" s="297"/>
      <c r="F51" s="240"/>
      <c r="G51" s="240"/>
    </row>
    <row r="52" spans="1:7" ht="30" customHeight="1" x14ac:dyDescent="0.15">
      <c r="A52" s="106"/>
      <c r="B52" s="94"/>
      <c r="C52" s="295"/>
      <c r="D52" s="106"/>
      <c r="E52" s="297"/>
      <c r="F52" s="240"/>
      <c r="G52" s="240"/>
    </row>
    <row r="53" spans="1:7" ht="30" customHeight="1" x14ac:dyDescent="0.15">
      <c r="A53" s="106"/>
      <c r="B53" s="94"/>
      <c r="C53" s="295"/>
      <c r="D53" s="106"/>
      <c r="E53" s="297"/>
      <c r="F53" s="240"/>
      <c r="G53" s="240"/>
    </row>
    <row r="54" spans="1:7" ht="30" customHeight="1" x14ac:dyDescent="0.15">
      <c r="A54" s="106"/>
      <c r="B54" s="94"/>
      <c r="C54" s="295"/>
      <c r="D54" s="106"/>
      <c r="E54" s="297"/>
      <c r="F54" s="240"/>
      <c r="G54" s="240"/>
    </row>
    <row r="55" spans="1:7" ht="30" customHeight="1" x14ac:dyDescent="0.15">
      <c r="A55" s="106"/>
      <c r="B55" s="94"/>
      <c r="C55" s="295"/>
      <c r="D55" s="106"/>
      <c r="E55" s="297"/>
      <c r="F55" s="240"/>
      <c r="G55" s="240"/>
    </row>
    <row r="56" spans="1:7" ht="30" customHeight="1" x14ac:dyDescent="0.15">
      <c r="A56" s="106"/>
      <c r="B56" s="94"/>
      <c r="C56" s="295"/>
      <c r="D56" s="106"/>
      <c r="E56" s="297"/>
      <c r="F56" s="240"/>
      <c r="G56" s="240"/>
    </row>
    <row r="57" spans="1:7" ht="30" customHeight="1" x14ac:dyDescent="0.15">
      <c r="A57" s="106"/>
      <c r="B57" s="94"/>
      <c r="C57" s="295"/>
      <c r="D57" s="106"/>
      <c r="E57" s="297"/>
      <c r="F57" s="240"/>
      <c r="G57" s="240"/>
    </row>
    <row r="58" spans="1:7" ht="30" customHeight="1" x14ac:dyDescent="0.15">
      <c r="A58" s="106"/>
      <c r="B58" s="94"/>
      <c r="C58" s="295"/>
      <c r="D58" s="106"/>
      <c r="E58" s="297"/>
      <c r="F58" s="240"/>
      <c r="G58" s="240"/>
    </row>
    <row r="59" spans="1:7" ht="30" customHeight="1" x14ac:dyDescent="0.15">
      <c r="A59" s="106"/>
      <c r="B59" s="94"/>
      <c r="C59" s="295"/>
      <c r="D59" s="106"/>
      <c r="E59" s="297"/>
      <c r="F59" s="240"/>
      <c r="G59" s="240"/>
    </row>
    <row r="60" spans="1:7" ht="30" customHeight="1" x14ac:dyDescent="0.15">
      <c r="A60" s="106"/>
      <c r="B60" s="94"/>
      <c r="C60" s="295"/>
      <c r="D60" s="106"/>
      <c r="E60" s="297"/>
      <c r="F60" s="240"/>
      <c r="G60" s="240"/>
    </row>
    <row r="61" spans="1:7" ht="30" customHeight="1" x14ac:dyDescent="0.15">
      <c r="A61" s="106"/>
      <c r="B61" s="94"/>
      <c r="C61" s="295"/>
      <c r="D61" s="106"/>
      <c r="E61" s="297"/>
      <c r="F61" s="240"/>
      <c r="G61" s="240"/>
    </row>
    <row r="62" spans="1:7" ht="30" customHeight="1" x14ac:dyDescent="0.15">
      <c r="A62" s="106"/>
      <c r="B62" s="94"/>
      <c r="C62" s="295"/>
      <c r="D62" s="106"/>
      <c r="E62" s="297"/>
      <c r="F62" s="240"/>
      <c r="G62" s="240"/>
    </row>
    <row r="63" spans="1:7" ht="30" customHeight="1" x14ac:dyDescent="0.15">
      <c r="A63" s="106"/>
      <c r="B63" s="94"/>
      <c r="C63" s="295"/>
      <c r="D63" s="106"/>
      <c r="E63" s="297"/>
      <c r="F63" s="240"/>
      <c r="G63" s="240"/>
    </row>
    <row r="64" spans="1:7" ht="14.25" x14ac:dyDescent="0.15">
      <c r="A64" s="222" t="s">
        <v>590</v>
      </c>
    </row>
    <row r="65" spans="1:7" ht="18.75" x14ac:dyDescent="0.15">
      <c r="A65" s="552" t="s">
        <v>489</v>
      </c>
      <c r="B65" s="552"/>
      <c r="C65" s="552"/>
      <c r="D65" s="552"/>
      <c r="E65" s="552"/>
      <c r="F65" s="552"/>
      <c r="G65" s="552"/>
    </row>
    <row r="67" spans="1:7" x14ac:dyDescent="0.15">
      <c r="A67" s="211" t="s">
        <v>591</v>
      </c>
      <c r="B67" s="472">
        <f>入力シート!C96</f>
        <v>0</v>
      </c>
      <c r="C67" s="472"/>
      <c r="E67" s="299" t="s">
        <v>40</v>
      </c>
      <c r="F67" s="472">
        <f>+'（様式１、３、４）申請書・委任状・使用印鑑届'!$G$10</f>
        <v>0</v>
      </c>
      <c r="G67" s="472"/>
    </row>
    <row r="69" spans="1:7" x14ac:dyDescent="0.15">
      <c r="A69" s="553" t="s">
        <v>592</v>
      </c>
      <c r="B69" s="239" t="s">
        <v>599</v>
      </c>
      <c r="C69" s="588" t="s">
        <v>593</v>
      </c>
      <c r="D69" s="239" t="s">
        <v>601</v>
      </c>
      <c r="E69" s="300" t="s">
        <v>594</v>
      </c>
      <c r="F69" s="553" t="s">
        <v>596</v>
      </c>
      <c r="G69" s="239" t="s">
        <v>597</v>
      </c>
    </row>
    <row r="70" spans="1:7" x14ac:dyDescent="0.15">
      <c r="A70" s="446"/>
      <c r="B70" s="91" t="s">
        <v>600</v>
      </c>
      <c r="C70" s="589"/>
      <c r="D70" s="91" t="s">
        <v>602</v>
      </c>
      <c r="E70" s="301" t="s">
        <v>595</v>
      </c>
      <c r="F70" s="446"/>
      <c r="G70" s="91" t="s">
        <v>598</v>
      </c>
    </row>
    <row r="71" spans="1:7" ht="30" customHeight="1" x14ac:dyDescent="0.15">
      <c r="A71" s="106"/>
      <c r="B71" s="94"/>
      <c r="C71" s="295"/>
      <c r="D71" s="106"/>
      <c r="E71" s="297"/>
      <c r="F71" s="240"/>
      <c r="G71" s="240"/>
    </row>
    <row r="72" spans="1:7" ht="30" customHeight="1" x14ac:dyDescent="0.15">
      <c r="A72" s="106"/>
      <c r="B72" s="94"/>
      <c r="C72" s="295"/>
      <c r="D72" s="106"/>
      <c r="E72" s="297"/>
      <c r="F72" s="240"/>
      <c r="G72" s="240"/>
    </row>
    <row r="73" spans="1:7" ht="30" customHeight="1" x14ac:dyDescent="0.15">
      <c r="A73" s="106"/>
      <c r="B73" s="94"/>
      <c r="C73" s="295"/>
      <c r="D73" s="106"/>
      <c r="E73" s="297"/>
      <c r="F73" s="240"/>
      <c r="G73" s="240"/>
    </row>
    <row r="74" spans="1:7" ht="30" customHeight="1" x14ac:dyDescent="0.15">
      <c r="A74" s="106"/>
      <c r="B74" s="94"/>
      <c r="C74" s="295"/>
      <c r="D74" s="106"/>
      <c r="E74" s="297"/>
      <c r="F74" s="240"/>
      <c r="G74" s="240"/>
    </row>
    <row r="75" spans="1:7" ht="30" customHeight="1" x14ac:dyDescent="0.15">
      <c r="A75" s="106"/>
      <c r="B75" s="94"/>
      <c r="C75" s="295"/>
      <c r="D75" s="106"/>
      <c r="E75" s="297"/>
      <c r="F75" s="240"/>
      <c r="G75" s="240"/>
    </row>
    <row r="76" spans="1:7" ht="30" customHeight="1" x14ac:dyDescent="0.15">
      <c r="A76" s="106"/>
      <c r="B76" s="94"/>
      <c r="C76" s="295"/>
      <c r="D76" s="106"/>
      <c r="E76" s="297"/>
      <c r="F76" s="240"/>
      <c r="G76" s="240"/>
    </row>
    <row r="77" spans="1:7" ht="30" customHeight="1" x14ac:dyDescent="0.15">
      <c r="A77" s="106"/>
      <c r="B77" s="94"/>
      <c r="C77" s="295"/>
      <c r="D77" s="106"/>
      <c r="E77" s="297"/>
      <c r="F77" s="240"/>
      <c r="G77" s="240"/>
    </row>
    <row r="78" spans="1:7" ht="30" customHeight="1" x14ac:dyDescent="0.15">
      <c r="A78" s="106"/>
      <c r="B78" s="94"/>
      <c r="C78" s="295"/>
      <c r="D78" s="106"/>
      <c r="E78" s="297"/>
      <c r="F78" s="240"/>
      <c r="G78" s="240"/>
    </row>
    <row r="79" spans="1:7" ht="30" customHeight="1" x14ac:dyDescent="0.15">
      <c r="A79" s="106"/>
      <c r="B79" s="94"/>
      <c r="C79" s="295"/>
      <c r="D79" s="106"/>
      <c r="E79" s="297"/>
      <c r="F79" s="240"/>
      <c r="G79" s="240"/>
    </row>
    <row r="80" spans="1:7" ht="30" customHeight="1" x14ac:dyDescent="0.15">
      <c r="A80" s="106"/>
      <c r="B80" s="94"/>
      <c r="C80" s="295"/>
      <c r="D80" s="106"/>
      <c r="E80" s="297"/>
      <c r="F80" s="240"/>
      <c r="G80" s="240"/>
    </row>
    <row r="81" spans="1:7" ht="30" customHeight="1" x14ac:dyDescent="0.15">
      <c r="A81" s="106"/>
      <c r="B81" s="94"/>
      <c r="C81" s="295"/>
      <c r="D81" s="106"/>
      <c r="E81" s="297"/>
      <c r="F81" s="240"/>
      <c r="G81" s="240"/>
    </row>
    <row r="82" spans="1:7" ht="30" customHeight="1" x14ac:dyDescent="0.15">
      <c r="A82" s="106"/>
      <c r="B82" s="94"/>
      <c r="C82" s="295"/>
      <c r="D82" s="106"/>
      <c r="E82" s="297"/>
      <c r="F82" s="240"/>
      <c r="G82" s="240"/>
    </row>
    <row r="83" spans="1:7" ht="30" customHeight="1" x14ac:dyDescent="0.15">
      <c r="A83" s="106"/>
      <c r="B83" s="94"/>
      <c r="C83" s="295"/>
      <c r="D83" s="106"/>
      <c r="E83" s="297"/>
      <c r="F83" s="240"/>
      <c r="G83" s="240"/>
    </row>
    <row r="84" spans="1:7" ht="30" customHeight="1" x14ac:dyDescent="0.15">
      <c r="A84" s="106"/>
      <c r="B84" s="94"/>
      <c r="C84" s="295"/>
      <c r="D84" s="106"/>
      <c r="E84" s="297"/>
      <c r="F84" s="240"/>
      <c r="G84" s="240"/>
    </row>
    <row r="85" spans="1:7" ht="14.25" x14ac:dyDescent="0.15">
      <c r="A85" s="222" t="s">
        <v>590</v>
      </c>
    </row>
    <row r="86" spans="1:7" ht="18.75" x14ac:dyDescent="0.15">
      <c r="A86" s="552" t="s">
        <v>489</v>
      </c>
      <c r="B86" s="552"/>
      <c r="C86" s="552"/>
      <c r="D86" s="552"/>
      <c r="E86" s="552"/>
      <c r="F86" s="552"/>
      <c r="G86" s="552"/>
    </row>
    <row r="88" spans="1:7" x14ac:dyDescent="0.15">
      <c r="A88" s="211" t="s">
        <v>591</v>
      </c>
      <c r="B88" s="472">
        <f>入力シート!C97</f>
        <v>0</v>
      </c>
      <c r="C88" s="472"/>
      <c r="E88" s="299" t="s">
        <v>40</v>
      </c>
      <c r="F88" s="472">
        <f>+'（様式１、３、４）申請書・委任状・使用印鑑届'!$G$10</f>
        <v>0</v>
      </c>
      <c r="G88" s="472"/>
    </row>
    <row r="90" spans="1:7" x14ac:dyDescent="0.15">
      <c r="A90" s="553" t="s">
        <v>592</v>
      </c>
      <c r="B90" s="239" t="s">
        <v>599</v>
      </c>
      <c r="C90" s="588" t="s">
        <v>593</v>
      </c>
      <c r="D90" s="239" t="s">
        <v>601</v>
      </c>
      <c r="E90" s="300" t="s">
        <v>594</v>
      </c>
      <c r="F90" s="553" t="s">
        <v>596</v>
      </c>
      <c r="G90" s="239" t="s">
        <v>597</v>
      </c>
    </row>
    <row r="91" spans="1:7" x14ac:dyDescent="0.15">
      <c r="A91" s="446"/>
      <c r="B91" s="91" t="s">
        <v>600</v>
      </c>
      <c r="C91" s="589"/>
      <c r="D91" s="91" t="s">
        <v>602</v>
      </c>
      <c r="E91" s="301" t="s">
        <v>595</v>
      </c>
      <c r="F91" s="446"/>
      <c r="G91" s="91" t="s">
        <v>598</v>
      </c>
    </row>
    <row r="92" spans="1:7" ht="30" customHeight="1" x14ac:dyDescent="0.15">
      <c r="A92" s="106"/>
      <c r="B92" s="94"/>
      <c r="C92" s="295"/>
      <c r="D92" s="106"/>
      <c r="E92" s="297"/>
      <c r="F92" s="240"/>
      <c r="G92" s="240"/>
    </row>
    <row r="93" spans="1:7" ht="30" customHeight="1" x14ac:dyDescent="0.15">
      <c r="A93" s="106"/>
      <c r="B93" s="94"/>
      <c r="C93" s="295"/>
      <c r="D93" s="106"/>
      <c r="E93" s="297"/>
      <c r="F93" s="240"/>
      <c r="G93" s="240"/>
    </row>
    <row r="94" spans="1:7" ht="30" customHeight="1" x14ac:dyDescent="0.15">
      <c r="A94" s="106"/>
      <c r="B94" s="94"/>
      <c r="C94" s="295"/>
      <c r="D94" s="106"/>
      <c r="E94" s="297"/>
      <c r="F94" s="240"/>
      <c r="G94" s="240"/>
    </row>
    <row r="95" spans="1:7" ht="30" customHeight="1" x14ac:dyDescent="0.15">
      <c r="A95" s="106"/>
      <c r="B95" s="94"/>
      <c r="C95" s="295"/>
      <c r="D95" s="106"/>
      <c r="E95" s="297"/>
      <c r="F95" s="240"/>
      <c r="G95" s="240"/>
    </row>
    <row r="96" spans="1:7" ht="30" customHeight="1" x14ac:dyDescent="0.15">
      <c r="A96" s="106"/>
      <c r="B96" s="94"/>
      <c r="C96" s="295"/>
      <c r="D96" s="106"/>
      <c r="E96" s="297"/>
      <c r="F96" s="240"/>
      <c r="G96" s="240"/>
    </row>
    <row r="97" spans="1:7" ht="30" customHeight="1" x14ac:dyDescent="0.15">
      <c r="A97" s="106"/>
      <c r="B97" s="94"/>
      <c r="C97" s="295"/>
      <c r="D97" s="106"/>
      <c r="E97" s="297"/>
      <c r="F97" s="240"/>
      <c r="G97" s="240"/>
    </row>
    <row r="98" spans="1:7" ht="30" customHeight="1" x14ac:dyDescent="0.15">
      <c r="A98" s="106"/>
      <c r="B98" s="94"/>
      <c r="C98" s="295"/>
      <c r="D98" s="106"/>
      <c r="E98" s="297"/>
      <c r="F98" s="240"/>
      <c r="G98" s="240"/>
    </row>
    <row r="99" spans="1:7" ht="30" customHeight="1" x14ac:dyDescent="0.15">
      <c r="A99" s="106"/>
      <c r="B99" s="94"/>
      <c r="C99" s="295"/>
      <c r="D99" s="106"/>
      <c r="E99" s="297"/>
      <c r="F99" s="240"/>
      <c r="G99" s="240"/>
    </row>
    <row r="100" spans="1:7" ht="30" customHeight="1" x14ac:dyDescent="0.15">
      <c r="A100" s="106"/>
      <c r="B100" s="94"/>
      <c r="C100" s="295"/>
      <c r="D100" s="106"/>
      <c r="E100" s="297"/>
      <c r="F100" s="240"/>
      <c r="G100" s="240"/>
    </row>
    <row r="101" spans="1:7" ht="30" customHeight="1" x14ac:dyDescent="0.15">
      <c r="A101" s="106"/>
      <c r="B101" s="94"/>
      <c r="C101" s="295"/>
      <c r="D101" s="106"/>
      <c r="E101" s="297"/>
      <c r="F101" s="240"/>
      <c r="G101" s="240"/>
    </row>
    <row r="102" spans="1:7" ht="30" customHeight="1" x14ac:dyDescent="0.15">
      <c r="A102" s="106"/>
      <c r="B102" s="94"/>
      <c r="C102" s="295"/>
      <c r="D102" s="106"/>
      <c r="E102" s="297"/>
      <c r="F102" s="240"/>
      <c r="G102" s="240"/>
    </row>
    <row r="103" spans="1:7" ht="30" customHeight="1" x14ac:dyDescent="0.15">
      <c r="A103" s="106"/>
      <c r="B103" s="94"/>
      <c r="C103" s="295"/>
      <c r="D103" s="106"/>
      <c r="E103" s="297"/>
      <c r="F103" s="240"/>
      <c r="G103" s="240"/>
    </row>
    <row r="104" spans="1:7" ht="30" customHeight="1" x14ac:dyDescent="0.15">
      <c r="A104" s="106"/>
      <c r="B104" s="94"/>
      <c r="C104" s="295"/>
      <c r="D104" s="106"/>
      <c r="E104" s="297"/>
      <c r="F104" s="240"/>
      <c r="G104" s="240"/>
    </row>
    <row r="105" spans="1:7" ht="30" customHeight="1" x14ac:dyDescent="0.15">
      <c r="A105" s="106"/>
      <c r="B105" s="94"/>
      <c r="C105" s="295"/>
      <c r="D105" s="106"/>
      <c r="E105" s="297"/>
      <c r="F105" s="240"/>
      <c r="G105" s="240"/>
    </row>
  </sheetData>
  <mergeCells count="30">
    <mergeCell ref="F46:G46"/>
    <mergeCell ref="F67:G67"/>
    <mergeCell ref="A6:A7"/>
    <mergeCell ref="C6:C7"/>
    <mergeCell ref="F6:F7"/>
    <mergeCell ref="A2:G2"/>
    <mergeCell ref="A23:G23"/>
    <mergeCell ref="A27:A28"/>
    <mergeCell ref="C27:C28"/>
    <mergeCell ref="F27:F28"/>
    <mergeCell ref="B4:C4"/>
    <mergeCell ref="B25:C25"/>
    <mergeCell ref="F4:G4"/>
    <mergeCell ref="F25:G25"/>
    <mergeCell ref="A90:A91"/>
    <mergeCell ref="C90:C91"/>
    <mergeCell ref="F90:F91"/>
    <mergeCell ref="F88:G88"/>
    <mergeCell ref="A44:G44"/>
    <mergeCell ref="A48:A49"/>
    <mergeCell ref="C48:C49"/>
    <mergeCell ref="F48:F49"/>
    <mergeCell ref="A65:G65"/>
    <mergeCell ref="A69:A70"/>
    <mergeCell ref="C69:C70"/>
    <mergeCell ref="F69:F70"/>
    <mergeCell ref="B88:C88"/>
    <mergeCell ref="A86:G86"/>
    <mergeCell ref="B46:C46"/>
    <mergeCell ref="B67:C67"/>
  </mergeCells>
  <phoneticPr fontId="3"/>
  <dataValidations count="1">
    <dataValidation type="list" allowBlank="1" showInputMessage="1" showErrorMessage="1" sqref="B92:B105 B50:B63 B8:B21 B29:B42 B71:B84">
      <formula1>$I$3:$I$5</formula1>
    </dataValidation>
  </dataValidations>
  <pageMargins left="0.70866141732283472" right="0.70866141732283472" top="0.94488188976377963" bottom="0.74803149606299213" header="0.31496062992125984" footer="0.31496062992125984"/>
  <pageSetup paperSize="9" scale="9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zoomScaleNormal="100" zoomScaleSheetLayoutView="100" workbookViewId="0">
      <selection activeCell="C28" sqref="C28:D28"/>
    </sheetView>
  </sheetViews>
  <sheetFormatPr defaultColWidth="9" defaultRowHeight="13.5" x14ac:dyDescent="0.15"/>
  <cols>
    <col min="1" max="1" width="5.5" style="80" customWidth="1"/>
    <col min="2" max="3" width="9" style="80"/>
    <col min="4" max="4" width="18" style="80" customWidth="1"/>
    <col min="5" max="10" width="9" style="80"/>
    <col min="11" max="11" width="28.5" style="80" bestFit="1" customWidth="1"/>
    <col min="12" max="16384" width="9" style="80"/>
  </cols>
  <sheetData>
    <row r="1" spans="1:15" ht="14.25" x14ac:dyDescent="0.15">
      <c r="A1" s="241" t="s">
        <v>809</v>
      </c>
    </row>
    <row r="2" spans="1:15" ht="14.25" x14ac:dyDescent="0.15">
      <c r="A2" s="241"/>
    </row>
    <row r="3" spans="1:15" ht="18.75" x14ac:dyDescent="0.15">
      <c r="A3" s="552" t="s">
        <v>613</v>
      </c>
      <c r="B3" s="552"/>
      <c r="C3" s="552"/>
      <c r="D3" s="552"/>
      <c r="E3" s="552"/>
      <c r="F3" s="552"/>
      <c r="G3" s="552"/>
      <c r="H3" s="552"/>
      <c r="I3" s="552"/>
    </row>
    <row r="4" spans="1:15" ht="14.25" x14ac:dyDescent="0.15">
      <c r="A4" s="225"/>
      <c r="O4" s="222"/>
    </row>
    <row r="5" spans="1:15" ht="13.5" customHeight="1" x14ac:dyDescent="0.15">
      <c r="G5" s="590" t="s">
        <v>976</v>
      </c>
      <c r="H5" s="590"/>
      <c r="I5" s="590"/>
      <c r="K5" s="223">
        <f ca="1">+TODAY()</f>
        <v>45981</v>
      </c>
      <c r="L5" s="222"/>
      <c r="M5" s="222"/>
      <c r="N5" s="222"/>
      <c r="O5" s="222"/>
    </row>
    <row r="6" spans="1:15" ht="14.25" x14ac:dyDescent="0.15">
      <c r="A6" s="237"/>
      <c r="K6" s="246" t="s">
        <v>976</v>
      </c>
    </row>
    <row r="7" spans="1:15" ht="14.25" x14ac:dyDescent="0.15">
      <c r="A7" s="224" t="s">
        <v>605</v>
      </c>
    </row>
    <row r="8" spans="1:15" ht="14.25" x14ac:dyDescent="0.15">
      <c r="A8" s="241"/>
    </row>
    <row r="11" spans="1:15" ht="14.25" x14ac:dyDescent="0.15">
      <c r="D11" s="241" t="s">
        <v>606</v>
      </c>
    </row>
    <row r="12" spans="1:15" ht="14.25" x14ac:dyDescent="0.15">
      <c r="D12" s="241"/>
    </row>
    <row r="13" spans="1:15" ht="14.25" customHeight="1" x14ac:dyDescent="0.15">
      <c r="D13" s="242" t="s">
        <v>368</v>
      </c>
      <c r="E13" s="592" t="str">
        <f>IF(入力シート!D30="","",入力シート!D30)</f>
        <v/>
      </c>
      <c r="F13" s="592"/>
      <c r="G13" s="592"/>
      <c r="H13" s="592"/>
      <c r="I13" s="592"/>
    </row>
    <row r="14" spans="1:15" ht="14.25" x14ac:dyDescent="0.15">
      <c r="D14" s="242"/>
      <c r="E14" s="592"/>
      <c r="F14" s="592"/>
      <c r="G14" s="592"/>
      <c r="H14" s="592"/>
      <c r="I14" s="592"/>
    </row>
    <row r="15" spans="1:15" ht="14.25" customHeight="1" x14ac:dyDescent="0.15">
      <c r="A15" s="243"/>
      <c r="D15" s="242" t="s">
        <v>40</v>
      </c>
      <c r="E15" s="592"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F15" s="592"/>
      <c r="G15" s="592"/>
      <c r="H15" s="592"/>
      <c r="I15" s="592"/>
    </row>
    <row r="16" spans="1:15" ht="14.25" x14ac:dyDescent="0.15">
      <c r="D16" s="242"/>
      <c r="E16" s="592"/>
      <c r="F16" s="592"/>
      <c r="G16" s="592"/>
      <c r="H16" s="592"/>
      <c r="I16" s="592"/>
    </row>
    <row r="17" spans="1:9" ht="14.25" x14ac:dyDescent="0.15">
      <c r="D17" s="242" t="s">
        <v>358</v>
      </c>
      <c r="E17" s="593" t="str">
        <f>IF(入力シート!D26="","",入力シート!D26)</f>
        <v/>
      </c>
      <c r="F17" s="593"/>
      <c r="G17" s="593"/>
      <c r="H17" s="593"/>
      <c r="I17" s="593"/>
    </row>
    <row r="18" spans="1:9" ht="14.25" x14ac:dyDescent="0.15">
      <c r="D18" s="237"/>
      <c r="E18" s="222"/>
      <c r="F18" s="222"/>
      <c r="G18" s="222"/>
      <c r="H18" s="222"/>
      <c r="I18" s="222"/>
    </row>
    <row r="19" spans="1:9" ht="14.25" x14ac:dyDescent="0.15">
      <c r="D19" s="242" t="s">
        <v>43</v>
      </c>
      <c r="E19" s="593" t="str">
        <f>IF(入力シート!D28="","",入力シート!D28)</f>
        <v/>
      </c>
      <c r="F19" s="593"/>
      <c r="G19" s="593"/>
      <c r="H19" s="593"/>
      <c r="I19" s="222"/>
    </row>
    <row r="24" spans="1:9" ht="14.25" x14ac:dyDescent="0.15">
      <c r="B24" s="241" t="s">
        <v>607</v>
      </c>
    </row>
    <row r="25" spans="1:9" ht="14.25" x14ac:dyDescent="0.15">
      <c r="A25" s="241"/>
    </row>
    <row r="26" spans="1:9" ht="14.25" x14ac:dyDescent="0.15">
      <c r="D26" s="237" t="s">
        <v>608</v>
      </c>
    </row>
    <row r="27" spans="1:9" ht="14.25" x14ac:dyDescent="0.15">
      <c r="A27" s="225"/>
    </row>
    <row r="28" spans="1:9" ht="14.25" x14ac:dyDescent="0.15">
      <c r="B28" s="237" t="s">
        <v>798</v>
      </c>
      <c r="C28" s="591"/>
      <c r="D28" s="591"/>
      <c r="E28" s="211" t="s">
        <v>799</v>
      </c>
      <c r="F28" s="591"/>
      <c r="G28" s="591"/>
      <c r="H28" s="591"/>
      <c r="I28" s="80" t="s">
        <v>800</v>
      </c>
    </row>
    <row r="29" spans="1:9" ht="14.25" x14ac:dyDescent="0.15">
      <c r="A29" s="241"/>
    </row>
    <row r="32" spans="1:9" ht="14.25" x14ac:dyDescent="0.15">
      <c r="A32" s="241"/>
      <c r="B32" s="237" t="s">
        <v>801</v>
      </c>
    </row>
    <row r="33" spans="1:9" ht="14.25" x14ac:dyDescent="0.15">
      <c r="A33" s="241"/>
      <c r="B33" s="80" t="s">
        <v>611</v>
      </c>
    </row>
    <row r="34" spans="1:9" x14ac:dyDescent="0.15">
      <c r="B34" s="80" t="s">
        <v>610</v>
      </c>
    </row>
    <row r="39" spans="1:9" ht="14.25" x14ac:dyDescent="0.15">
      <c r="B39" s="241" t="s">
        <v>802</v>
      </c>
    </row>
    <row r="40" spans="1:9" ht="14.25" x14ac:dyDescent="0.15">
      <c r="B40" s="230" t="s">
        <v>612</v>
      </c>
    </row>
    <row r="43" spans="1:9" ht="14.25" x14ac:dyDescent="0.15">
      <c r="A43" s="241"/>
    </row>
    <row r="44" spans="1:9" ht="14.25" x14ac:dyDescent="0.15">
      <c r="A44" s="241"/>
    </row>
    <row r="45" spans="1:9" ht="15" thickBot="1" x14ac:dyDescent="0.2">
      <c r="A45" s="244"/>
      <c r="B45" s="245"/>
      <c r="C45" s="245"/>
      <c r="D45" s="245"/>
      <c r="E45" s="245"/>
      <c r="F45" s="245"/>
      <c r="G45" s="245"/>
      <c r="H45" s="245"/>
      <c r="I45" s="245"/>
    </row>
    <row r="46" spans="1:9" ht="15" thickTop="1" x14ac:dyDescent="0.15">
      <c r="A46" s="241"/>
    </row>
    <row r="47" spans="1:9" ht="14.25" x14ac:dyDescent="0.15">
      <c r="A47" s="241"/>
    </row>
    <row r="48" spans="1:9" ht="14.25" x14ac:dyDescent="0.15">
      <c r="A48" s="224" t="s">
        <v>609</v>
      </c>
    </row>
    <row r="49" spans="1:8" ht="14.25" x14ac:dyDescent="0.15">
      <c r="A49" s="241"/>
    </row>
    <row r="50" spans="1:8" ht="14.25" x14ac:dyDescent="0.15">
      <c r="H50" s="237" t="s">
        <v>977</v>
      </c>
    </row>
    <row r="51" spans="1:8" ht="14.25" x14ac:dyDescent="0.15">
      <c r="A51" s="237"/>
    </row>
    <row r="54" spans="1:8" ht="14.25" x14ac:dyDescent="0.15">
      <c r="H54" s="237" t="s">
        <v>803</v>
      </c>
    </row>
  </sheetData>
  <mergeCells count="8">
    <mergeCell ref="A3:I3"/>
    <mergeCell ref="G5:I5"/>
    <mergeCell ref="C28:D28"/>
    <mergeCell ref="F28:H28"/>
    <mergeCell ref="E13:I14"/>
    <mergeCell ref="E15:I16"/>
    <mergeCell ref="E17:I17"/>
    <mergeCell ref="E19:H19"/>
  </mergeCells>
  <phoneticPr fontId="3"/>
  <dataValidations count="1">
    <dataValidation type="list" allowBlank="1" showInputMessage="1" showErrorMessage="1" sqref="G5:I5">
      <formula1>$K$5:$K$6</formula1>
    </dataValidation>
  </dataValidation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2" sqref="K42"/>
    </sheetView>
  </sheetViews>
  <sheetFormatPr defaultRowHeight="13.5"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view="pageBreakPreview" zoomScaleNormal="100" zoomScaleSheetLayoutView="100" workbookViewId="0">
      <selection activeCell="F14" sqref="F14:J14"/>
    </sheetView>
  </sheetViews>
  <sheetFormatPr defaultColWidth="9" defaultRowHeight="10.5" x14ac:dyDescent="0.15"/>
  <cols>
    <col min="1" max="1" width="4.625" style="57" customWidth="1"/>
    <col min="2" max="2" width="2.75" style="57" customWidth="1"/>
    <col min="3" max="5" width="8.125" style="57" customWidth="1"/>
    <col min="6" max="6" width="6.75" style="57" customWidth="1"/>
    <col min="7" max="7" width="11.875" style="57" customWidth="1"/>
    <col min="8" max="8" width="9.625" style="57" customWidth="1"/>
    <col min="9" max="9" width="11.25" style="57" customWidth="1"/>
    <col min="10" max="10" width="9.375" style="57" customWidth="1"/>
    <col min="11" max="12" width="5.625" style="57" bestFit="1" customWidth="1"/>
    <col min="13" max="13" width="5.625" style="57" customWidth="1"/>
    <col min="14" max="14" width="4.625" style="57" customWidth="1"/>
    <col min="15" max="16384" width="9" style="57"/>
  </cols>
  <sheetData>
    <row r="1" spans="2:13" ht="22.5" customHeight="1" x14ac:dyDescent="0.15">
      <c r="C1" s="58" t="s">
        <v>466</v>
      </c>
    </row>
    <row r="2" spans="2:13" ht="22.5" customHeight="1" x14ac:dyDescent="0.15">
      <c r="B2" s="381" t="s">
        <v>40</v>
      </c>
      <c r="C2" s="381"/>
      <c r="D2" s="381"/>
      <c r="E2" s="396"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F2" s="397"/>
      <c r="G2" s="398"/>
      <c r="H2" s="399" t="s">
        <v>467</v>
      </c>
      <c r="I2" s="59" t="s">
        <v>468</v>
      </c>
      <c r="J2" s="381" t="str">
        <f>IF(入力シート!D2="","",入力シート!D2)</f>
        <v/>
      </c>
      <c r="K2" s="381"/>
      <c r="L2" s="381"/>
      <c r="M2" s="381"/>
    </row>
    <row r="3" spans="2:13" ht="22.5" customHeight="1" x14ac:dyDescent="0.15">
      <c r="B3" s="381" t="s">
        <v>469</v>
      </c>
      <c r="C3" s="381"/>
      <c r="D3" s="381"/>
      <c r="E3" s="381" t="str">
        <f>IF(入力シート!D37="","",E2&amp;"　"&amp;入力シート!D37)</f>
        <v/>
      </c>
      <c r="F3" s="381"/>
      <c r="G3" s="381"/>
      <c r="H3" s="399"/>
      <c r="I3" s="59" t="s">
        <v>36</v>
      </c>
      <c r="J3" s="381" t="str">
        <f>IF(入力シート!D4="","",入力シート!D4)</f>
        <v/>
      </c>
      <c r="K3" s="381"/>
      <c r="L3" s="381"/>
      <c r="M3" s="381"/>
    </row>
    <row r="4" spans="2:13" ht="22.5" customHeight="1" x14ac:dyDescent="0.15">
      <c r="B4" s="399" t="s">
        <v>470</v>
      </c>
      <c r="C4" s="399"/>
      <c r="D4" s="399"/>
      <c r="E4" s="400" t="str">
        <f>IF(入力シート!D9="","",入力シート!D9)</f>
        <v/>
      </c>
      <c r="F4" s="400"/>
      <c r="G4" s="400"/>
      <c r="H4" s="399"/>
      <c r="I4" s="59" t="s">
        <v>26</v>
      </c>
      <c r="J4" s="381" t="str">
        <f>IF(入力シート!D5="","",入力シート!D5)</f>
        <v/>
      </c>
      <c r="K4" s="381"/>
      <c r="L4" s="381"/>
      <c r="M4" s="381"/>
    </row>
    <row r="5" spans="2:13" ht="14.25" customHeight="1" x14ac:dyDescent="0.15">
      <c r="B5" s="74" t="s">
        <v>471</v>
      </c>
    </row>
    <row r="6" spans="2:13" ht="14.25" customHeight="1" x14ac:dyDescent="0.15">
      <c r="B6" s="75" t="s">
        <v>472</v>
      </c>
    </row>
    <row r="7" spans="2:13" x14ac:dyDescent="0.15">
      <c r="B7" s="391" t="s">
        <v>473</v>
      </c>
      <c r="C7" s="391"/>
      <c r="D7" s="391"/>
      <c r="E7" s="391"/>
      <c r="F7" s="391"/>
      <c r="G7" s="391"/>
      <c r="H7" s="391"/>
      <c r="I7" s="391"/>
      <c r="J7" s="391"/>
      <c r="K7" s="391" t="s">
        <v>353</v>
      </c>
      <c r="L7" s="391"/>
      <c r="M7" s="391" t="s">
        <v>474</v>
      </c>
    </row>
    <row r="8" spans="2:13" x14ac:dyDescent="0.15">
      <c r="B8" s="391"/>
      <c r="C8" s="391"/>
      <c r="D8" s="391"/>
      <c r="E8" s="391"/>
      <c r="F8" s="391"/>
      <c r="G8" s="391"/>
      <c r="H8" s="391"/>
      <c r="I8" s="391"/>
      <c r="J8" s="391"/>
      <c r="K8" s="349" t="s">
        <v>475</v>
      </c>
      <c r="L8" s="349" t="s">
        <v>476</v>
      </c>
      <c r="M8" s="391"/>
    </row>
    <row r="9" spans="2:13" ht="13.5" customHeight="1" x14ac:dyDescent="0.15">
      <c r="B9" s="383" t="s">
        <v>477</v>
      </c>
      <c r="C9" s="383"/>
      <c r="D9" s="383"/>
      <c r="E9" s="383"/>
      <c r="F9" s="383"/>
      <c r="G9" s="383"/>
      <c r="H9" s="383"/>
      <c r="I9" s="383"/>
      <c r="J9" s="383"/>
      <c r="K9" s="60"/>
      <c r="L9" s="60"/>
      <c r="M9" s="60"/>
    </row>
    <row r="10" spans="2:13" ht="13.5" customHeight="1" x14ac:dyDescent="0.15">
      <c r="B10" s="383" t="s">
        <v>1094</v>
      </c>
      <c r="C10" s="383"/>
      <c r="D10" s="383"/>
      <c r="E10" s="383"/>
      <c r="F10" s="383"/>
      <c r="G10" s="383"/>
      <c r="H10" s="383"/>
      <c r="I10" s="383"/>
      <c r="J10" s="383"/>
      <c r="K10" s="60"/>
      <c r="L10" s="60"/>
      <c r="M10" s="60"/>
    </row>
    <row r="11" spans="2:13" ht="13.5" customHeight="1" x14ac:dyDescent="0.15">
      <c r="B11" s="383" t="s">
        <v>478</v>
      </c>
      <c r="C11" s="383"/>
      <c r="D11" s="383"/>
      <c r="E11" s="383"/>
      <c r="F11" s="383"/>
      <c r="G11" s="383"/>
      <c r="H11" s="383"/>
      <c r="I11" s="383"/>
      <c r="J11" s="383"/>
      <c r="K11" s="60"/>
      <c r="L11" s="60"/>
      <c r="M11" s="60"/>
    </row>
    <row r="12" spans="2:13" ht="18.75" customHeight="1" x14ac:dyDescent="0.15">
      <c r="B12" s="392" t="s">
        <v>1084</v>
      </c>
      <c r="C12" s="393"/>
      <c r="D12" s="393"/>
      <c r="E12" s="394"/>
      <c r="F12" s="395" t="s">
        <v>1085</v>
      </c>
      <c r="G12" s="395"/>
      <c r="H12" s="395"/>
      <c r="I12" s="395"/>
      <c r="J12" s="395"/>
      <c r="K12" s="60"/>
      <c r="L12" s="60"/>
      <c r="M12" s="60"/>
    </row>
    <row r="13" spans="2:13" ht="13.5" customHeight="1" x14ac:dyDescent="0.15">
      <c r="B13" s="391" t="s">
        <v>479</v>
      </c>
      <c r="C13" s="391"/>
      <c r="D13" s="391"/>
      <c r="E13" s="391"/>
      <c r="F13" s="391" t="s">
        <v>480</v>
      </c>
      <c r="G13" s="391"/>
      <c r="H13" s="391"/>
      <c r="I13" s="391"/>
      <c r="J13" s="391"/>
      <c r="K13" s="349"/>
      <c r="L13" s="349"/>
      <c r="M13" s="349"/>
    </row>
    <row r="14" spans="2:13" ht="36" customHeight="1" x14ac:dyDescent="0.15">
      <c r="B14" s="348">
        <v>1</v>
      </c>
      <c r="C14" s="388" t="s">
        <v>481</v>
      </c>
      <c r="D14" s="389"/>
      <c r="E14" s="390"/>
      <c r="F14" s="382" t="s">
        <v>1046</v>
      </c>
      <c r="G14" s="382"/>
      <c r="H14" s="382"/>
      <c r="I14" s="382"/>
      <c r="J14" s="382"/>
      <c r="K14" s="60"/>
      <c r="L14" s="60"/>
      <c r="M14" s="60"/>
    </row>
    <row r="15" spans="2:13" ht="13.5" customHeight="1" x14ac:dyDescent="0.15">
      <c r="B15" s="348">
        <v>2</v>
      </c>
      <c r="C15" s="388" t="s">
        <v>482</v>
      </c>
      <c r="D15" s="389"/>
      <c r="E15" s="390"/>
      <c r="F15" s="383" t="s">
        <v>483</v>
      </c>
      <c r="G15" s="383"/>
      <c r="H15" s="383"/>
      <c r="I15" s="383"/>
      <c r="J15" s="383"/>
      <c r="K15" s="60"/>
      <c r="L15" s="60"/>
      <c r="M15" s="60"/>
    </row>
    <row r="16" spans="2:13" ht="24" customHeight="1" x14ac:dyDescent="0.15">
      <c r="B16" s="348">
        <v>3</v>
      </c>
      <c r="C16" s="388" t="s">
        <v>484</v>
      </c>
      <c r="D16" s="389"/>
      <c r="E16" s="390"/>
      <c r="F16" s="382" t="s">
        <v>969</v>
      </c>
      <c r="G16" s="382"/>
      <c r="H16" s="382"/>
      <c r="I16" s="382"/>
      <c r="J16" s="382"/>
      <c r="K16" s="60"/>
      <c r="L16" s="60"/>
      <c r="M16" s="60"/>
    </row>
    <row r="17" spans="2:13" ht="36" customHeight="1" x14ac:dyDescent="0.15">
      <c r="B17" s="348">
        <v>4</v>
      </c>
      <c r="C17" s="382" t="s">
        <v>1080</v>
      </c>
      <c r="D17" s="382"/>
      <c r="E17" s="382"/>
      <c r="F17" s="382" t="s">
        <v>964</v>
      </c>
      <c r="G17" s="382"/>
      <c r="H17" s="382"/>
      <c r="I17" s="382"/>
      <c r="J17" s="382"/>
      <c r="K17" s="60"/>
      <c r="L17" s="60"/>
      <c r="M17" s="60"/>
    </row>
    <row r="18" spans="2:13" ht="63" customHeight="1" x14ac:dyDescent="0.15">
      <c r="B18" s="348">
        <v>5</v>
      </c>
      <c r="C18" s="382" t="s">
        <v>1051</v>
      </c>
      <c r="D18" s="382"/>
      <c r="E18" s="382"/>
      <c r="F18" s="382" t="s">
        <v>1058</v>
      </c>
      <c r="G18" s="382"/>
      <c r="H18" s="382"/>
      <c r="I18" s="382"/>
      <c r="J18" s="382"/>
      <c r="K18" s="60"/>
      <c r="L18" s="60"/>
      <c r="M18" s="60"/>
    </row>
    <row r="19" spans="2:13" ht="24" customHeight="1" x14ac:dyDescent="0.15">
      <c r="B19" s="348">
        <v>6</v>
      </c>
      <c r="C19" s="382" t="s">
        <v>485</v>
      </c>
      <c r="D19" s="382"/>
      <c r="E19" s="382"/>
      <c r="F19" s="385" t="s">
        <v>965</v>
      </c>
      <c r="G19" s="386"/>
      <c r="H19" s="386"/>
      <c r="I19" s="386"/>
      <c r="J19" s="387"/>
      <c r="K19" s="60"/>
      <c r="L19" s="60"/>
      <c r="M19" s="60"/>
    </row>
    <row r="20" spans="2:13" ht="27" customHeight="1" x14ac:dyDescent="0.15">
      <c r="B20" s="348">
        <v>7</v>
      </c>
      <c r="C20" s="382" t="s">
        <v>1047</v>
      </c>
      <c r="D20" s="382"/>
      <c r="E20" s="382"/>
      <c r="F20" s="382" t="s">
        <v>1048</v>
      </c>
      <c r="G20" s="383"/>
      <c r="H20" s="383"/>
      <c r="I20" s="383"/>
      <c r="J20" s="383"/>
      <c r="K20" s="60"/>
      <c r="L20" s="60"/>
      <c r="M20" s="60"/>
    </row>
    <row r="21" spans="2:13" ht="15" customHeight="1" x14ac:dyDescent="0.15">
      <c r="B21" s="348">
        <v>8</v>
      </c>
      <c r="C21" s="385" t="s">
        <v>1049</v>
      </c>
      <c r="D21" s="386"/>
      <c r="E21" s="387"/>
      <c r="F21" s="383" t="s">
        <v>483</v>
      </c>
      <c r="G21" s="383"/>
      <c r="H21" s="383"/>
      <c r="I21" s="383"/>
      <c r="J21" s="383"/>
      <c r="K21" s="60"/>
      <c r="L21" s="60"/>
      <c r="M21" s="60"/>
    </row>
    <row r="22" spans="2:13" ht="24" customHeight="1" x14ac:dyDescent="0.15">
      <c r="B22" s="348">
        <v>9</v>
      </c>
      <c r="C22" s="382" t="s">
        <v>486</v>
      </c>
      <c r="D22" s="382"/>
      <c r="E22" s="382"/>
      <c r="F22" s="382" t="s">
        <v>966</v>
      </c>
      <c r="G22" s="382"/>
      <c r="H22" s="382"/>
      <c r="I22" s="382"/>
      <c r="J22" s="382"/>
      <c r="K22" s="61"/>
      <c r="L22" s="60"/>
      <c r="M22" s="60"/>
    </row>
    <row r="23" spans="2:13" ht="27" customHeight="1" x14ac:dyDescent="0.15">
      <c r="B23" s="348">
        <v>10</v>
      </c>
      <c r="C23" s="382" t="s">
        <v>487</v>
      </c>
      <c r="D23" s="382"/>
      <c r="E23" s="382"/>
      <c r="F23" s="382" t="s">
        <v>967</v>
      </c>
      <c r="G23" s="383"/>
      <c r="H23" s="383"/>
      <c r="I23" s="383"/>
      <c r="J23" s="383"/>
      <c r="K23" s="60"/>
      <c r="L23" s="60"/>
      <c r="M23" s="60"/>
    </row>
    <row r="24" spans="2:13" ht="27" customHeight="1" x14ac:dyDescent="0.15">
      <c r="B24" s="348">
        <v>11</v>
      </c>
      <c r="C24" s="382" t="s">
        <v>488</v>
      </c>
      <c r="D24" s="382"/>
      <c r="E24" s="382"/>
      <c r="F24" s="382" t="s">
        <v>1095</v>
      </c>
      <c r="G24" s="383"/>
      <c r="H24" s="383"/>
      <c r="I24" s="383"/>
      <c r="J24" s="383"/>
      <c r="K24" s="60"/>
      <c r="L24" s="60"/>
      <c r="M24" s="60"/>
    </row>
    <row r="25" spans="2:13" ht="24.75" customHeight="1" x14ac:dyDescent="0.15">
      <c r="B25" s="348">
        <v>12</v>
      </c>
      <c r="C25" s="385" t="s">
        <v>1050</v>
      </c>
      <c r="D25" s="386"/>
      <c r="E25" s="387"/>
      <c r="F25" s="385" t="s">
        <v>1096</v>
      </c>
      <c r="G25" s="386"/>
      <c r="H25" s="386"/>
      <c r="I25" s="386"/>
      <c r="J25" s="387"/>
      <c r="K25" s="60"/>
      <c r="L25" s="60"/>
      <c r="M25" s="60"/>
    </row>
    <row r="26" spans="2:13" ht="29.25" customHeight="1" x14ac:dyDescent="0.15">
      <c r="B26" s="348">
        <v>13</v>
      </c>
      <c r="C26" s="382" t="s">
        <v>1090</v>
      </c>
      <c r="D26" s="382"/>
      <c r="E26" s="382"/>
      <c r="F26" s="382" t="s">
        <v>968</v>
      </c>
      <c r="G26" s="383"/>
      <c r="H26" s="383"/>
      <c r="I26" s="383"/>
      <c r="J26" s="383"/>
      <c r="K26" s="60"/>
      <c r="L26" s="60"/>
      <c r="M26" s="60"/>
    </row>
    <row r="27" spans="2:13" ht="15" customHeight="1" x14ac:dyDescent="0.15">
      <c r="B27" s="348">
        <v>14</v>
      </c>
      <c r="C27" s="382" t="s">
        <v>489</v>
      </c>
      <c r="D27" s="382"/>
      <c r="E27" s="382"/>
      <c r="F27" s="383" t="s">
        <v>490</v>
      </c>
      <c r="G27" s="383"/>
      <c r="H27" s="383"/>
      <c r="I27" s="383"/>
      <c r="J27" s="383"/>
      <c r="K27" s="60"/>
      <c r="L27" s="60"/>
      <c r="M27" s="60"/>
    </row>
    <row r="28" spans="2:13" ht="57.75" customHeight="1" x14ac:dyDescent="0.15">
      <c r="B28" s="381">
        <v>15</v>
      </c>
      <c r="C28" s="382" t="s">
        <v>1091</v>
      </c>
      <c r="D28" s="382"/>
      <c r="E28" s="382"/>
      <c r="F28" s="382" t="s">
        <v>1097</v>
      </c>
      <c r="G28" s="383"/>
      <c r="H28" s="383"/>
      <c r="I28" s="383"/>
      <c r="J28" s="383"/>
      <c r="K28" s="60"/>
      <c r="L28" s="60"/>
      <c r="M28" s="60"/>
    </row>
    <row r="29" spans="2:13" ht="13.5" customHeight="1" x14ac:dyDescent="0.15">
      <c r="B29" s="381"/>
      <c r="C29" s="382" t="s">
        <v>491</v>
      </c>
      <c r="D29" s="382"/>
      <c r="E29" s="382"/>
      <c r="F29" s="383" t="s">
        <v>1098</v>
      </c>
      <c r="G29" s="383"/>
      <c r="H29" s="383"/>
      <c r="I29" s="383"/>
      <c r="J29" s="383"/>
      <c r="K29" s="60"/>
      <c r="L29" s="60"/>
      <c r="M29" s="60"/>
    </row>
    <row r="30" spans="2:13" ht="24" customHeight="1" x14ac:dyDescent="0.15">
      <c r="B30" s="348">
        <v>16</v>
      </c>
      <c r="C30" s="382" t="s">
        <v>492</v>
      </c>
      <c r="D30" s="382"/>
      <c r="E30" s="382"/>
      <c r="F30" s="383" t="s">
        <v>493</v>
      </c>
      <c r="G30" s="383"/>
      <c r="H30" s="383"/>
      <c r="I30" s="383"/>
      <c r="J30" s="383"/>
      <c r="K30" s="60"/>
      <c r="L30" s="60"/>
      <c r="M30" s="60"/>
    </row>
    <row r="31" spans="2:13" ht="24" customHeight="1" x14ac:dyDescent="0.15">
      <c r="B31" s="348">
        <v>17</v>
      </c>
      <c r="C31" s="382" t="s">
        <v>494</v>
      </c>
      <c r="D31" s="382"/>
      <c r="E31" s="382"/>
      <c r="F31" s="382" t="s">
        <v>508</v>
      </c>
      <c r="G31" s="383"/>
      <c r="H31" s="383"/>
      <c r="I31" s="383"/>
      <c r="J31" s="383"/>
      <c r="K31" s="60"/>
      <c r="L31" s="60"/>
      <c r="M31" s="60"/>
    </row>
    <row r="32" spans="2:13" ht="24" customHeight="1" x14ac:dyDescent="0.15">
      <c r="B32" s="348">
        <v>18</v>
      </c>
      <c r="C32" s="382" t="s">
        <v>495</v>
      </c>
      <c r="D32" s="382"/>
      <c r="E32" s="382"/>
      <c r="F32" s="382" t="s">
        <v>496</v>
      </c>
      <c r="G32" s="383"/>
      <c r="H32" s="383"/>
      <c r="I32" s="383"/>
      <c r="J32" s="383"/>
      <c r="K32" s="60"/>
      <c r="L32" s="60"/>
      <c r="M32" s="60"/>
    </row>
    <row r="33" spans="1:14" ht="24" customHeight="1" x14ac:dyDescent="0.15">
      <c r="B33" s="381" t="s">
        <v>1068</v>
      </c>
      <c r="C33" s="381"/>
      <c r="D33" s="381"/>
      <c r="E33" s="381"/>
      <c r="F33" s="382" t="s">
        <v>1002</v>
      </c>
      <c r="G33" s="383"/>
      <c r="H33" s="383"/>
      <c r="I33" s="383"/>
      <c r="J33" s="383"/>
      <c r="K33" s="60"/>
      <c r="L33" s="60"/>
      <c r="M33" s="60"/>
    </row>
    <row r="34" spans="1:14" x14ac:dyDescent="0.15">
      <c r="A34" s="62"/>
      <c r="B34" s="62"/>
      <c r="C34" s="62"/>
      <c r="D34" s="62"/>
      <c r="E34" s="62"/>
      <c r="F34" s="62"/>
      <c r="G34" s="62"/>
      <c r="H34" s="62"/>
      <c r="I34" s="62"/>
      <c r="J34" s="62"/>
      <c r="K34" s="62"/>
      <c r="L34" s="62"/>
      <c r="M34" s="62"/>
      <c r="N34" s="62"/>
    </row>
    <row r="36" spans="1:14" ht="16.5" customHeight="1" x14ac:dyDescent="0.15">
      <c r="B36" s="63" t="s">
        <v>1093</v>
      </c>
      <c r="E36" s="64" t="s">
        <v>497</v>
      </c>
    </row>
    <row r="37" spans="1:14" ht="10.5" customHeight="1" x14ac:dyDescent="0.15">
      <c r="L37" s="65"/>
      <c r="M37" s="65"/>
    </row>
    <row r="38" spans="1:14" ht="10.5" customHeight="1" x14ac:dyDescent="0.15">
      <c r="B38" s="57" t="s">
        <v>498</v>
      </c>
      <c r="G38" s="381"/>
      <c r="H38" s="381"/>
      <c r="I38" s="66" t="s">
        <v>499</v>
      </c>
      <c r="J38" s="67"/>
      <c r="K38" s="67"/>
      <c r="L38" s="67"/>
      <c r="M38" s="67"/>
      <c r="N38" s="67"/>
    </row>
    <row r="39" spans="1:14" x14ac:dyDescent="0.15">
      <c r="G39" s="381"/>
      <c r="H39" s="381"/>
      <c r="I39" s="67"/>
      <c r="J39" s="67"/>
      <c r="K39" s="67"/>
      <c r="L39" s="67"/>
      <c r="M39" s="67"/>
      <c r="N39" s="67"/>
    </row>
    <row r="40" spans="1:14" x14ac:dyDescent="0.15">
      <c r="B40" s="57" t="s">
        <v>500</v>
      </c>
      <c r="G40" s="381"/>
      <c r="H40" s="381"/>
      <c r="I40" s="68"/>
      <c r="J40" s="68"/>
    </row>
    <row r="41" spans="1:14" x14ac:dyDescent="0.15">
      <c r="G41" s="381"/>
      <c r="H41" s="381"/>
    </row>
    <row r="42" spans="1:14" ht="21" customHeight="1" x14ac:dyDescent="0.15">
      <c r="B42" s="384" t="str">
        <f>IF(E3="",E2,E3)</f>
        <v>株式会社</v>
      </c>
      <c r="C42" s="384"/>
      <c r="D42" s="384"/>
      <c r="E42" s="384"/>
      <c r="F42" s="69" t="s">
        <v>352</v>
      </c>
      <c r="G42" s="381"/>
      <c r="H42" s="381"/>
    </row>
    <row r="43" spans="1:14" x14ac:dyDescent="0.15">
      <c r="G43" s="381"/>
      <c r="H43" s="381"/>
    </row>
    <row r="44" spans="1:14" x14ac:dyDescent="0.15">
      <c r="B44" s="57" t="s">
        <v>506</v>
      </c>
      <c r="C44" s="57" t="s">
        <v>501</v>
      </c>
      <c r="G44" s="381"/>
      <c r="H44" s="381"/>
      <c r="I44" s="69" t="s">
        <v>502</v>
      </c>
    </row>
    <row r="45" spans="1:14" x14ac:dyDescent="0.15">
      <c r="C45" s="57" t="s">
        <v>503</v>
      </c>
      <c r="G45" s="381"/>
      <c r="H45" s="381"/>
      <c r="I45" s="69" t="s">
        <v>504</v>
      </c>
    </row>
    <row r="46" spans="1:14" x14ac:dyDescent="0.15">
      <c r="G46" s="381"/>
      <c r="H46" s="381"/>
      <c r="I46" s="69" t="s">
        <v>505</v>
      </c>
      <c r="N46" s="70" t="s">
        <v>507</v>
      </c>
    </row>
    <row r="47" spans="1:14" x14ac:dyDescent="0.15">
      <c r="G47" s="381"/>
      <c r="H47" s="381"/>
      <c r="I47" s="69" t="s">
        <v>1079</v>
      </c>
    </row>
    <row r="48" spans="1:14" x14ac:dyDescent="0.15">
      <c r="I48" s="69" t="s">
        <v>1078</v>
      </c>
    </row>
    <row r="121" spans="1:1" x14ac:dyDescent="0.15">
      <c r="A121" s="60"/>
    </row>
    <row r="122" spans="1:1" x14ac:dyDescent="0.15">
      <c r="A122" s="60"/>
    </row>
    <row r="123" spans="1:1" x14ac:dyDescent="0.15">
      <c r="A123" s="60"/>
    </row>
    <row r="124" spans="1:1" x14ac:dyDescent="0.15">
      <c r="A124" s="60"/>
    </row>
    <row r="125" spans="1:1" x14ac:dyDescent="0.15">
      <c r="A125" s="60"/>
    </row>
    <row r="126" spans="1:1" x14ac:dyDescent="0.15">
      <c r="A126" s="60"/>
    </row>
    <row r="127" spans="1:1" x14ac:dyDescent="0.15">
      <c r="A127" s="60"/>
    </row>
    <row r="128" spans="1:1" x14ac:dyDescent="0.15">
      <c r="A128" s="60"/>
    </row>
    <row r="129" spans="1:1" x14ac:dyDescent="0.15">
      <c r="A129" s="60"/>
    </row>
    <row r="130" spans="1:1" x14ac:dyDescent="0.15">
      <c r="A130" s="60"/>
    </row>
    <row r="131" spans="1:1" x14ac:dyDescent="0.15">
      <c r="A131" s="60"/>
    </row>
    <row r="132" spans="1:1" x14ac:dyDescent="0.15">
      <c r="A132" s="60"/>
    </row>
    <row r="133" spans="1:1" x14ac:dyDescent="0.15">
      <c r="A133" s="60"/>
    </row>
    <row r="134" spans="1:1" x14ac:dyDescent="0.15">
      <c r="A134" s="60"/>
    </row>
    <row r="135" spans="1:1" x14ac:dyDescent="0.15">
      <c r="A135" s="60"/>
    </row>
    <row r="136" spans="1:1" x14ac:dyDescent="0.15">
      <c r="A136" s="60"/>
    </row>
    <row r="137" spans="1:1" x14ac:dyDescent="0.15">
      <c r="A137" s="60"/>
    </row>
    <row r="138" spans="1:1" x14ac:dyDescent="0.15">
      <c r="A138" s="60"/>
    </row>
    <row r="139" spans="1:1" x14ac:dyDescent="0.15">
      <c r="A139" s="60"/>
    </row>
    <row r="140" spans="1:1" x14ac:dyDescent="0.15">
      <c r="A140" s="60"/>
    </row>
    <row r="141" spans="1:1" x14ac:dyDescent="0.15">
      <c r="A141" s="60"/>
    </row>
    <row r="142" spans="1:1" x14ac:dyDescent="0.15">
      <c r="A142" s="60"/>
    </row>
    <row r="143" spans="1:1" x14ac:dyDescent="0.15">
      <c r="A143" s="60"/>
    </row>
    <row r="144" spans="1:1" x14ac:dyDescent="0.15">
      <c r="A144" s="60"/>
    </row>
    <row r="145" spans="1:1" x14ac:dyDescent="0.15">
      <c r="A145" s="60"/>
    </row>
    <row r="146" spans="1:1" x14ac:dyDescent="0.15">
      <c r="A146" s="60"/>
    </row>
    <row r="147" spans="1:1" x14ac:dyDescent="0.15">
      <c r="A147" s="60"/>
    </row>
    <row r="148" spans="1:1" x14ac:dyDescent="0.15">
      <c r="A148" s="60"/>
    </row>
    <row r="149" spans="1:1" x14ac:dyDescent="0.15">
      <c r="A149" s="60"/>
    </row>
  </sheetData>
  <mergeCells count="63">
    <mergeCell ref="B2:D2"/>
    <mergeCell ref="E2:G2"/>
    <mergeCell ref="H2:H4"/>
    <mergeCell ref="J2:M2"/>
    <mergeCell ref="B3:D3"/>
    <mergeCell ref="E3:G3"/>
    <mergeCell ref="J3:M3"/>
    <mergeCell ref="B4:D4"/>
    <mergeCell ref="E4:G4"/>
    <mergeCell ref="J4:M4"/>
    <mergeCell ref="K7:L7"/>
    <mergeCell ref="M7:M8"/>
    <mergeCell ref="B9:J9"/>
    <mergeCell ref="B10:J10"/>
    <mergeCell ref="B11:J11"/>
    <mergeCell ref="F14:J14"/>
    <mergeCell ref="F15:J15"/>
    <mergeCell ref="B7:J8"/>
    <mergeCell ref="C14:E14"/>
    <mergeCell ref="C15:E15"/>
    <mergeCell ref="B12:E12"/>
    <mergeCell ref="F12:J12"/>
    <mergeCell ref="B13:E13"/>
    <mergeCell ref="F13:J13"/>
    <mergeCell ref="C26:E26"/>
    <mergeCell ref="C21:E21"/>
    <mergeCell ref="F21:J21"/>
    <mergeCell ref="C25:E25"/>
    <mergeCell ref="F25:J25"/>
    <mergeCell ref="F26:J26"/>
    <mergeCell ref="C24:E24"/>
    <mergeCell ref="F24:J24"/>
    <mergeCell ref="F16:J16"/>
    <mergeCell ref="C18:E18"/>
    <mergeCell ref="F18:J18"/>
    <mergeCell ref="C19:E19"/>
    <mergeCell ref="F19:J19"/>
    <mergeCell ref="C17:E17"/>
    <mergeCell ref="F17:J17"/>
    <mergeCell ref="C16:E16"/>
    <mergeCell ref="C20:E20"/>
    <mergeCell ref="F20:J20"/>
    <mergeCell ref="C22:E22"/>
    <mergeCell ref="F22:J22"/>
    <mergeCell ref="C23:E23"/>
    <mergeCell ref="F23:J23"/>
    <mergeCell ref="C27:E27"/>
    <mergeCell ref="F27:J27"/>
    <mergeCell ref="C28:E28"/>
    <mergeCell ref="F28:J28"/>
    <mergeCell ref="C29:E29"/>
    <mergeCell ref="F29:J29"/>
    <mergeCell ref="B28:B29"/>
    <mergeCell ref="B33:E33"/>
    <mergeCell ref="F33:J33"/>
    <mergeCell ref="G38:H47"/>
    <mergeCell ref="B42:E42"/>
    <mergeCell ref="C31:E31"/>
    <mergeCell ref="F31:J31"/>
    <mergeCell ref="C32:E32"/>
    <mergeCell ref="F32:J32"/>
    <mergeCell ref="C30:E30"/>
    <mergeCell ref="F30:J30"/>
  </mergeCells>
  <phoneticPr fontId="3"/>
  <printOptions horizontalCentered="1" verticalCentered="1"/>
  <pageMargins left="0.19685039370078741" right="0.19685039370078741" top="0.39370078740157483" bottom="0.19685039370078741"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view="pageBreakPreview" zoomScaleNormal="100" zoomScaleSheetLayoutView="100" workbookViewId="0">
      <selection sqref="A1:K1"/>
    </sheetView>
  </sheetViews>
  <sheetFormatPr defaultColWidth="9" defaultRowHeight="13.5" x14ac:dyDescent="0.15"/>
  <cols>
    <col min="1" max="1" width="5.375" style="80" customWidth="1"/>
    <col min="2" max="2" width="9" style="80" customWidth="1"/>
    <col min="3" max="4" width="9" style="80"/>
    <col min="5" max="7" width="9" style="80" customWidth="1"/>
    <col min="8" max="9" width="9" style="80"/>
    <col min="10" max="10" width="6" style="80" customWidth="1"/>
    <col min="11" max="11" width="5.375" style="80" customWidth="1"/>
    <col min="12" max="12" width="9" style="80"/>
    <col min="13" max="13" width="25" style="80" bestFit="1" customWidth="1"/>
    <col min="14" max="16384" width="9" style="80"/>
  </cols>
  <sheetData>
    <row r="1" spans="1:17" ht="19.5" customHeight="1" thickBot="1" x14ac:dyDescent="0.2">
      <c r="A1" s="401" t="s">
        <v>1122</v>
      </c>
      <c r="B1" s="401"/>
      <c r="C1" s="401"/>
      <c r="D1" s="401"/>
      <c r="E1" s="401"/>
      <c r="F1" s="401"/>
      <c r="G1" s="401"/>
      <c r="H1" s="401"/>
      <c r="I1" s="401"/>
      <c r="J1" s="401"/>
      <c r="K1" s="401"/>
    </row>
    <row r="2" spans="1:17" ht="15" thickTop="1" x14ac:dyDescent="0.15">
      <c r="A2" s="409" t="s">
        <v>1069</v>
      </c>
      <c r="B2" s="410"/>
    </row>
    <row r="3" spans="1:17" ht="13.5" customHeight="1" x14ac:dyDescent="0.15">
      <c r="A3" s="411" t="str">
        <f>IF(入力シート!D9="","",入力シート!D9)</f>
        <v/>
      </c>
      <c r="B3" s="412"/>
      <c r="D3" s="238"/>
      <c r="E3" s="238"/>
      <c r="F3" s="238"/>
      <c r="G3" s="238"/>
      <c r="H3" s="406" t="s">
        <v>976</v>
      </c>
      <c r="I3" s="406"/>
      <c r="J3" s="406"/>
      <c r="K3" s="406"/>
      <c r="M3" s="246">
        <f ca="1">+TODAY()</f>
        <v>45981</v>
      </c>
      <c r="N3" s="222"/>
      <c r="O3" s="222"/>
      <c r="P3" s="222"/>
      <c r="Q3" s="222"/>
    </row>
    <row r="4" spans="1:17" ht="14.25" thickBot="1" x14ac:dyDescent="0.2">
      <c r="A4" s="413"/>
      <c r="B4" s="414"/>
      <c r="D4" s="238"/>
      <c r="E4" s="238"/>
      <c r="F4" s="238"/>
      <c r="G4" s="238"/>
      <c r="H4" s="238"/>
      <c r="I4" s="238"/>
      <c r="J4" s="238"/>
      <c r="K4" s="238"/>
      <c r="M4" s="246" t="s">
        <v>976</v>
      </c>
    </row>
    <row r="5" spans="1:17" ht="14.25" customHeight="1" thickTop="1" x14ac:dyDescent="0.15">
      <c r="C5" s="238"/>
      <c r="E5" s="247" t="s">
        <v>368</v>
      </c>
      <c r="F5" s="407" t="str">
        <f>IF(入力シート!D30="","",入力シート!D30)</f>
        <v/>
      </c>
      <c r="G5" s="407"/>
      <c r="H5" s="407"/>
      <c r="I5" s="407"/>
      <c r="J5" s="407"/>
      <c r="K5" s="407"/>
    </row>
    <row r="6" spans="1:17" x14ac:dyDescent="0.15">
      <c r="C6" s="238"/>
      <c r="D6" s="248" t="s">
        <v>757</v>
      </c>
      <c r="E6" s="247"/>
      <c r="F6" s="407"/>
      <c r="G6" s="407"/>
      <c r="H6" s="407"/>
      <c r="I6" s="407"/>
      <c r="J6" s="407"/>
      <c r="K6" s="407"/>
      <c r="M6" s="80" t="s">
        <v>761</v>
      </c>
    </row>
    <row r="7" spans="1:17" ht="14.25" customHeight="1" x14ac:dyDescent="0.15">
      <c r="A7" s="249"/>
      <c r="B7" s="238"/>
      <c r="C7" s="238"/>
      <c r="D7" s="238"/>
      <c r="E7" s="247" t="s">
        <v>40</v>
      </c>
      <c r="F7" s="407" t="str">
        <f>IF(入力シート!D22="個人",入力シート!D24,IF(入力シート!D25="前",IF(入力シート!D22="その他",入力シート!E22&amp;入力シート!D24,入力シート!D22&amp;入力シート!D24),IF(入力シート!D22="その他",入力シート!D24&amp;入力シート!E22,入力シート!D24&amp;入力シート!D22)))</f>
        <v>株式会社</v>
      </c>
      <c r="G7" s="407"/>
      <c r="H7" s="407"/>
      <c r="I7" s="407"/>
      <c r="J7" s="407"/>
      <c r="K7" s="407"/>
    </row>
    <row r="8" spans="1:17" x14ac:dyDescent="0.15">
      <c r="A8" s="238"/>
      <c r="B8" s="238"/>
      <c r="C8" s="238"/>
      <c r="D8" s="238"/>
      <c r="E8" s="247"/>
      <c r="F8" s="407"/>
      <c r="G8" s="407"/>
      <c r="H8" s="407"/>
      <c r="I8" s="407"/>
      <c r="J8" s="407"/>
      <c r="K8" s="407"/>
    </row>
    <row r="9" spans="1:17" x14ac:dyDescent="0.15">
      <c r="A9" s="238"/>
      <c r="B9" s="238"/>
      <c r="C9" s="238"/>
      <c r="D9" s="238"/>
      <c r="E9" s="247" t="s">
        <v>758</v>
      </c>
      <c r="F9" s="408" t="str">
        <f>IF(入力シート!D26="","",入力シート!D26)</f>
        <v/>
      </c>
      <c r="G9" s="408"/>
      <c r="H9" s="408"/>
      <c r="I9" s="408"/>
      <c r="J9" s="408"/>
      <c r="K9" s="408"/>
    </row>
    <row r="10" spans="1:17" x14ac:dyDescent="0.15">
      <c r="A10" s="238"/>
      <c r="B10" s="238"/>
      <c r="C10" s="238"/>
      <c r="D10" s="238"/>
      <c r="E10" s="250"/>
      <c r="F10" s="408" t="str">
        <f>IF(入力シート!D28="","",入力シート!D28)</f>
        <v/>
      </c>
      <c r="G10" s="408"/>
      <c r="H10" s="408"/>
      <c r="I10" s="408"/>
      <c r="J10" s="238"/>
    </row>
    <row r="12" spans="1:17" x14ac:dyDescent="0.15">
      <c r="A12" s="404" t="s">
        <v>1086</v>
      </c>
      <c r="B12" s="404"/>
      <c r="C12" s="404"/>
      <c r="D12" s="404"/>
      <c r="E12" s="404"/>
      <c r="F12" s="404"/>
      <c r="G12" s="404"/>
      <c r="H12" s="404"/>
      <c r="I12" s="404"/>
      <c r="J12" s="404"/>
      <c r="K12" s="404"/>
    </row>
    <row r="13" spans="1:17" x14ac:dyDescent="0.15">
      <c r="A13" s="404"/>
      <c r="B13" s="404"/>
      <c r="C13" s="404"/>
      <c r="D13" s="404"/>
      <c r="E13" s="404"/>
      <c r="F13" s="404"/>
      <c r="G13" s="404"/>
      <c r="H13" s="404"/>
      <c r="I13" s="404"/>
      <c r="J13" s="404"/>
      <c r="K13" s="404"/>
    </row>
    <row r="14" spans="1:17" x14ac:dyDescent="0.15">
      <c r="A14" s="404"/>
      <c r="B14" s="404"/>
      <c r="C14" s="404"/>
      <c r="D14" s="404"/>
      <c r="E14" s="404"/>
      <c r="F14" s="404"/>
      <c r="G14" s="404"/>
      <c r="H14" s="404"/>
      <c r="I14" s="404"/>
      <c r="J14" s="404"/>
      <c r="K14" s="404"/>
    </row>
    <row r="15" spans="1:17" ht="14.25" thickBot="1" x14ac:dyDescent="0.2"/>
    <row r="16" spans="1:17" x14ac:dyDescent="0.15">
      <c r="A16" s="251"/>
      <c r="B16" s="252" t="s">
        <v>759</v>
      </c>
      <c r="C16" s="253"/>
      <c r="D16" s="253"/>
      <c r="E16" s="253"/>
      <c r="F16" s="253"/>
      <c r="G16" s="253"/>
      <c r="H16" s="253"/>
      <c r="I16" s="253"/>
      <c r="J16" s="253"/>
      <c r="K16" s="254"/>
    </row>
    <row r="17" spans="1:12" x14ac:dyDescent="0.15">
      <c r="A17" s="255"/>
      <c r="B17" s="256" t="s">
        <v>760</v>
      </c>
      <c r="C17" s="87"/>
      <c r="D17" s="256"/>
      <c r="E17" s="257"/>
      <c r="F17" s="256"/>
      <c r="G17" s="256"/>
      <c r="H17" s="256"/>
      <c r="I17" s="256"/>
      <c r="J17" s="256"/>
      <c r="K17" s="258"/>
    </row>
    <row r="18" spans="1:12" ht="21" x14ac:dyDescent="0.15">
      <c r="A18" s="259" t="s">
        <v>763</v>
      </c>
      <c r="B18" s="291"/>
      <c r="C18" s="402" t="s">
        <v>762</v>
      </c>
      <c r="D18" s="402"/>
      <c r="E18" s="260"/>
      <c r="F18" s="261" t="s">
        <v>764</v>
      </c>
      <c r="G18" s="291"/>
      <c r="H18" s="405" t="s">
        <v>765</v>
      </c>
      <c r="I18" s="402"/>
      <c r="J18" s="262" t="s">
        <v>766</v>
      </c>
      <c r="K18" s="258"/>
    </row>
    <row r="19" spans="1:12" ht="7.5" customHeight="1" x14ac:dyDescent="0.15">
      <c r="A19" s="259"/>
      <c r="B19" s="263"/>
      <c r="C19" s="263"/>
      <c r="D19" s="263"/>
      <c r="E19" s="263"/>
      <c r="F19" s="263"/>
      <c r="G19" s="263"/>
      <c r="H19" s="263"/>
      <c r="I19" s="263"/>
      <c r="J19" s="263"/>
      <c r="K19" s="264"/>
    </row>
    <row r="20" spans="1:12" ht="14.25" thickBot="1" x14ac:dyDescent="0.2">
      <c r="A20" s="265"/>
      <c r="B20" s="266" t="s">
        <v>767</v>
      </c>
      <c r="C20" s="267"/>
      <c r="D20" s="267"/>
      <c r="E20" s="267"/>
      <c r="F20" s="268"/>
      <c r="G20" s="268"/>
      <c r="H20" s="268"/>
      <c r="I20" s="268"/>
      <c r="J20" s="268"/>
      <c r="K20" s="269"/>
    </row>
    <row r="21" spans="1:12" x14ac:dyDescent="0.15">
      <c r="A21" s="248"/>
      <c r="B21" s="238"/>
      <c r="C21" s="238"/>
      <c r="D21" s="238"/>
      <c r="E21" s="238"/>
      <c r="F21" s="238"/>
      <c r="G21" s="238"/>
      <c r="H21" s="238"/>
      <c r="I21" s="238"/>
      <c r="J21" s="238"/>
      <c r="K21" s="238"/>
    </row>
    <row r="22" spans="1:12" x14ac:dyDescent="0.15">
      <c r="A22" s="238" t="s">
        <v>1087</v>
      </c>
      <c r="B22" s="238"/>
      <c r="C22" s="238"/>
      <c r="D22" s="238"/>
      <c r="E22" s="238"/>
      <c r="F22" s="238"/>
      <c r="G22" s="238"/>
      <c r="H22" s="238"/>
      <c r="I22" s="238"/>
      <c r="J22" s="238"/>
      <c r="K22" s="238"/>
    </row>
    <row r="23" spans="1:12" x14ac:dyDescent="0.15">
      <c r="B23" s="238"/>
      <c r="C23" s="238"/>
      <c r="D23" s="238"/>
      <c r="E23" s="238"/>
      <c r="F23" s="238"/>
      <c r="G23" s="238"/>
      <c r="H23" s="238"/>
      <c r="I23" s="238"/>
      <c r="J23" s="238"/>
      <c r="K23" s="238"/>
    </row>
    <row r="24" spans="1:12" x14ac:dyDescent="0.15">
      <c r="A24" s="270" t="s">
        <v>1032</v>
      </c>
      <c r="C24" s="238"/>
      <c r="D24" s="238"/>
      <c r="E24" s="238"/>
      <c r="F24" s="238"/>
      <c r="G24" s="238"/>
      <c r="H24" s="238"/>
      <c r="I24" s="238"/>
      <c r="J24" s="238"/>
      <c r="K24" s="238"/>
    </row>
    <row r="25" spans="1:12" x14ac:dyDescent="0.15">
      <c r="A25" s="238"/>
      <c r="B25" s="415" t="s">
        <v>40</v>
      </c>
      <c r="C25" s="415"/>
      <c r="D25" s="415"/>
      <c r="E25" s="415" t="s">
        <v>25</v>
      </c>
      <c r="F25" s="415"/>
      <c r="G25" s="415"/>
      <c r="H25" s="415"/>
      <c r="I25" s="415" t="s">
        <v>43</v>
      </c>
      <c r="J25" s="415"/>
      <c r="K25" s="415"/>
      <c r="L25" s="323"/>
    </row>
    <row r="26" spans="1:12" ht="27" customHeight="1" x14ac:dyDescent="0.15">
      <c r="A26" s="238"/>
      <c r="B26" s="416"/>
      <c r="C26" s="417"/>
      <c r="D26" s="418"/>
      <c r="E26" s="420"/>
      <c r="F26" s="420"/>
      <c r="G26" s="420"/>
      <c r="H26" s="420"/>
      <c r="I26" s="421"/>
      <c r="J26" s="422"/>
      <c r="K26" s="423"/>
      <c r="L26" s="323" t="s">
        <v>1036</v>
      </c>
    </row>
    <row r="27" spans="1:12" x14ac:dyDescent="0.15">
      <c r="A27" s="270" t="s">
        <v>1033</v>
      </c>
      <c r="C27" s="238"/>
      <c r="D27" s="238"/>
      <c r="E27" s="238"/>
      <c r="F27" s="238"/>
      <c r="G27" s="238"/>
      <c r="H27" s="238"/>
      <c r="I27" s="238"/>
      <c r="J27" s="238"/>
      <c r="K27" s="238"/>
    </row>
    <row r="28" spans="1:12" x14ac:dyDescent="0.15">
      <c r="A28" s="238"/>
      <c r="B28" s="415" t="s">
        <v>40</v>
      </c>
      <c r="C28" s="415"/>
      <c r="D28" s="415"/>
      <c r="E28" s="415" t="s">
        <v>25</v>
      </c>
      <c r="F28" s="415"/>
      <c r="G28" s="415"/>
      <c r="H28" s="415"/>
      <c r="I28" s="415" t="s">
        <v>43</v>
      </c>
      <c r="J28" s="415"/>
      <c r="K28" s="415"/>
      <c r="L28" s="323"/>
    </row>
    <row r="29" spans="1:12" ht="27" customHeight="1" x14ac:dyDescent="0.15">
      <c r="A29" s="238"/>
      <c r="B29" s="416"/>
      <c r="C29" s="417"/>
      <c r="D29" s="418"/>
      <c r="E29" s="424"/>
      <c r="F29" s="425"/>
      <c r="G29" s="425"/>
      <c r="H29" s="426"/>
      <c r="I29" s="419"/>
      <c r="J29" s="419"/>
      <c r="K29" s="419"/>
      <c r="L29" s="323" t="s">
        <v>1036</v>
      </c>
    </row>
    <row r="30" spans="1:12" x14ac:dyDescent="0.15">
      <c r="A30" s="238"/>
      <c r="B30" s="238"/>
      <c r="C30" s="238"/>
      <c r="D30" s="238"/>
      <c r="E30" s="238"/>
      <c r="F30" s="238"/>
      <c r="G30" s="238"/>
      <c r="H30" s="238"/>
      <c r="I30" s="238"/>
      <c r="J30" s="238"/>
      <c r="K30" s="238"/>
    </row>
    <row r="31" spans="1:12" x14ac:dyDescent="0.15">
      <c r="A31" s="238" t="s">
        <v>1088</v>
      </c>
      <c r="B31" s="238"/>
      <c r="C31" s="238"/>
      <c r="D31" s="238"/>
      <c r="E31" s="238"/>
      <c r="F31" s="238"/>
      <c r="G31" s="238"/>
      <c r="H31" s="238"/>
      <c r="I31" s="238"/>
      <c r="J31" s="238"/>
      <c r="K31" s="238"/>
    </row>
    <row r="32" spans="1:12" x14ac:dyDescent="0.15">
      <c r="A32" s="238"/>
      <c r="B32" s="238"/>
      <c r="C32" s="238"/>
      <c r="D32" s="238"/>
      <c r="E32" s="238"/>
      <c r="F32" s="238"/>
      <c r="G32" s="238"/>
      <c r="H32" s="238"/>
      <c r="I32" s="238"/>
      <c r="J32" s="238"/>
      <c r="K32" s="238"/>
    </row>
    <row r="33" spans="1:12" x14ac:dyDescent="0.15">
      <c r="A33" s="270" t="s">
        <v>1089</v>
      </c>
      <c r="C33" s="238"/>
      <c r="D33" s="238"/>
      <c r="E33" s="238"/>
      <c r="F33" s="238"/>
      <c r="G33" s="238"/>
      <c r="H33" s="238"/>
      <c r="I33" s="238"/>
      <c r="J33" s="238"/>
      <c r="K33" s="238"/>
    </row>
    <row r="34" spans="1:12" x14ac:dyDescent="0.15">
      <c r="A34" s="238"/>
      <c r="B34" s="415" t="s">
        <v>40</v>
      </c>
      <c r="C34" s="415"/>
      <c r="D34" s="415"/>
      <c r="E34" s="415" t="s">
        <v>25</v>
      </c>
      <c r="F34" s="415"/>
      <c r="G34" s="415"/>
      <c r="H34" s="415"/>
      <c r="I34" s="415" t="s">
        <v>43</v>
      </c>
      <c r="J34" s="415"/>
      <c r="K34" s="415"/>
      <c r="L34" s="323"/>
    </row>
    <row r="35" spans="1:12" ht="27" customHeight="1" x14ac:dyDescent="0.15">
      <c r="A35" s="238"/>
      <c r="B35" s="420"/>
      <c r="C35" s="420"/>
      <c r="D35" s="420"/>
      <c r="E35" s="416"/>
      <c r="F35" s="417"/>
      <c r="G35" s="417"/>
      <c r="H35" s="418"/>
      <c r="I35" s="419"/>
      <c r="J35" s="419"/>
      <c r="K35" s="419"/>
      <c r="L35" s="323" t="s">
        <v>1036</v>
      </c>
    </row>
    <row r="36" spans="1:12" ht="27" customHeight="1" x14ac:dyDescent="0.15">
      <c r="A36" s="238"/>
      <c r="B36" s="420"/>
      <c r="C36" s="420"/>
      <c r="D36" s="420"/>
      <c r="E36" s="416"/>
      <c r="F36" s="417"/>
      <c r="G36" s="417"/>
      <c r="H36" s="418"/>
      <c r="I36" s="419"/>
      <c r="J36" s="419"/>
      <c r="K36" s="419"/>
      <c r="L36" s="323" t="s">
        <v>1036</v>
      </c>
    </row>
    <row r="37" spans="1:12" x14ac:dyDescent="0.15">
      <c r="A37" s="238"/>
      <c r="B37" s="238"/>
      <c r="C37" s="238"/>
      <c r="D37" s="238"/>
      <c r="E37" s="238"/>
      <c r="F37" s="238"/>
      <c r="G37" s="238"/>
      <c r="H37" s="238"/>
      <c r="I37" s="238"/>
      <c r="J37" s="238"/>
      <c r="K37" s="238"/>
    </row>
    <row r="38" spans="1:12" x14ac:dyDescent="0.15">
      <c r="A38" s="238" t="s">
        <v>1043</v>
      </c>
      <c r="B38" s="238"/>
      <c r="C38" s="238"/>
      <c r="D38" s="238"/>
      <c r="E38" s="238"/>
      <c r="F38" s="238"/>
      <c r="G38" s="238"/>
      <c r="H38" s="238"/>
      <c r="I38" s="238"/>
      <c r="J38" s="238"/>
      <c r="K38" s="238"/>
    </row>
    <row r="39" spans="1:12" x14ac:dyDescent="0.15">
      <c r="A39" s="238"/>
      <c r="B39" s="238"/>
      <c r="C39" s="238"/>
      <c r="D39" s="238"/>
      <c r="E39" s="238"/>
      <c r="F39" s="238"/>
      <c r="G39" s="238"/>
      <c r="H39" s="238"/>
      <c r="I39" s="238"/>
      <c r="J39" s="238"/>
      <c r="K39" s="238"/>
    </row>
    <row r="40" spans="1:12" x14ac:dyDescent="0.15">
      <c r="A40" s="270" t="s">
        <v>1034</v>
      </c>
      <c r="C40" s="238"/>
      <c r="D40" s="238"/>
      <c r="E40" s="238"/>
      <c r="F40" s="238"/>
      <c r="G40" s="238"/>
      <c r="H40" s="238"/>
      <c r="I40" s="238"/>
      <c r="J40" s="238"/>
      <c r="K40" s="238"/>
    </row>
    <row r="41" spans="1:12" x14ac:dyDescent="0.15">
      <c r="A41" s="238"/>
      <c r="B41" s="415" t="s">
        <v>1035</v>
      </c>
      <c r="C41" s="415"/>
      <c r="D41" s="415"/>
      <c r="E41" s="415" t="s">
        <v>769</v>
      </c>
      <c r="F41" s="415"/>
      <c r="G41" s="415"/>
      <c r="H41" s="415"/>
      <c r="I41" s="415"/>
      <c r="J41" s="415"/>
      <c r="K41" s="415"/>
      <c r="L41" s="323"/>
    </row>
    <row r="42" spans="1:12" x14ac:dyDescent="0.15">
      <c r="A42" s="238"/>
      <c r="B42" s="271" t="s">
        <v>768</v>
      </c>
      <c r="C42" s="415" t="s">
        <v>23</v>
      </c>
      <c r="D42" s="415"/>
      <c r="E42" s="415" t="s">
        <v>40</v>
      </c>
      <c r="F42" s="415"/>
      <c r="G42" s="415" t="s">
        <v>25</v>
      </c>
      <c r="H42" s="429"/>
      <c r="I42" s="429"/>
      <c r="J42" s="415" t="s">
        <v>768</v>
      </c>
      <c r="K42" s="429"/>
      <c r="L42" s="323"/>
    </row>
    <row r="43" spans="1:12" ht="27" customHeight="1" x14ac:dyDescent="0.15">
      <c r="A43" s="238"/>
      <c r="B43" s="290"/>
      <c r="C43" s="384"/>
      <c r="D43" s="384"/>
      <c r="E43" s="427"/>
      <c r="F43" s="428"/>
      <c r="G43" s="384"/>
      <c r="H43" s="430"/>
      <c r="I43" s="430"/>
      <c r="J43" s="384"/>
      <c r="K43" s="430"/>
      <c r="L43" s="323" t="s">
        <v>1036</v>
      </c>
    </row>
    <row r="44" spans="1:12" ht="27" customHeight="1" x14ac:dyDescent="0.15">
      <c r="A44" s="238"/>
      <c r="B44" s="272"/>
      <c r="C44" s="419"/>
      <c r="D44" s="419"/>
      <c r="E44" s="419"/>
      <c r="F44" s="419"/>
      <c r="G44" s="419"/>
      <c r="H44" s="429"/>
      <c r="I44" s="429"/>
      <c r="J44" s="415"/>
      <c r="K44" s="429"/>
      <c r="L44" s="323" t="s">
        <v>1036</v>
      </c>
    </row>
    <row r="45" spans="1:12" x14ac:dyDescent="0.15">
      <c r="A45" s="238" t="s">
        <v>770</v>
      </c>
      <c r="B45" s="238"/>
      <c r="C45" s="238"/>
      <c r="D45" s="238"/>
      <c r="E45" s="238"/>
      <c r="F45" s="238"/>
      <c r="G45" s="238"/>
      <c r="H45" s="238"/>
      <c r="I45" s="238"/>
      <c r="J45" s="238"/>
      <c r="K45" s="238"/>
    </row>
    <row r="46" spans="1:12" x14ac:dyDescent="0.15">
      <c r="A46" s="359" t="s">
        <v>1083</v>
      </c>
      <c r="B46" s="238"/>
      <c r="C46" s="238"/>
      <c r="D46" s="238"/>
      <c r="E46" s="238"/>
      <c r="F46" s="238"/>
      <c r="G46" s="238"/>
      <c r="H46" s="238"/>
      <c r="I46" s="238"/>
      <c r="J46" s="238"/>
      <c r="K46" s="238"/>
    </row>
    <row r="47" spans="1:12" x14ac:dyDescent="0.15">
      <c r="A47" s="275" t="s">
        <v>1042</v>
      </c>
      <c r="B47" s="238"/>
      <c r="C47" s="238"/>
      <c r="D47" s="238"/>
      <c r="E47" s="238"/>
      <c r="F47" s="238"/>
      <c r="G47" s="238"/>
      <c r="H47" s="238"/>
      <c r="I47" s="238"/>
      <c r="J47" s="238"/>
      <c r="K47" s="238"/>
    </row>
    <row r="48" spans="1:12" x14ac:dyDescent="0.15">
      <c r="A48" s="275" t="s">
        <v>804</v>
      </c>
      <c r="B48" s="238"/>
      <c r="C48" s="238"/>
      <c r="D48" s="238"/>
      <c r="E48" s="238"/>
      <c r="F48" s="238"/>
      <c r="G48" s="238"/>
      <c r="H48" s="238"/>
      <c r="I48" s="238"/>
      <c r="J48" s="238"/>
      <c r="K48" s="238"/>
    </row>
    <row r="49" spans="1:11" x14ac:dyDescent="0.15">
      <c r="A49" s="275" t="s">
        <v>805</v>
      </c>
      <c r="B49" s="238"/>
      <c r="C49" s="238"/>
      <c r="D49" s="238"/>
      <c r="E49" s="238"/>
      <c r="F49" s="238"/>
      <c r="G49" s="238"/>
      <c r="H49" s="238"/>
      <c r="I49" s="238"/>
      <c r="J49" s="238"/>
      <c r="K49" s="238"/>
    </row>
    <row r="50" spans="1:11" x14ac:dyDescent="0.15">
      <c r="A50" s="275" t="s">
        <v>771</v>
      </c>
      <c r="B50" s="238"/>
      <c r="C50" s="238"/>
      <c r="D50" s="238"/>
      <c r="E50" s="238"/>
      <c r="F50" s="238"/>
      <c r="G50" s="238"/>
      <c r="H50" s="238"/>
      <c r="I50" s="238"/>
      <c r="J50" s="238"/>
      <c r="K50" s="238"/>
    </row>
    <row r="51" spans="1:11" x14ac:dyDescent="0.15">
      <c r="A51" s="275" t="s">
        <v>806</v>
      </c>
      <c r="B51" s="238"/>
      <c r="C51" s="238"/>
      <c r="D51" s="238"/>
      <c r="E51" s="238"/>
      <c r="F51" s="238"/>
      <c r="G51" s="238"/>
      <c r="H51" s="238"/>
      <c r="I51" s="238"/>
      <c r="J51" s="238"/>
      <c r="K51" s="238"/>
    </row>
    <row r="52" spans="1:11" x14ac:dyDescent="0.15">
      <c r="A52" s="275" t="s">
        <v>807</v>
      </c>
      <c r="B52" s="238"/>
      <c r="C52" s="238"/>
      <c r="D52" s="238"/>
      <c r="E52" s="238"/>
      <c r="F52" s="238"/>
      <c r="G52" s="238"/>
      <c r="H52" s="238"/>
      <c r="I52" s="238"/>
      <c r="J52" s="238"/>
      <c r="K52" s="238"/>
    </row>
    <row r="53" spans="1:11" x14ac:dyDescent="0.15">
      <c r="A53" s="238"/>
      <c r="B53" s="238"/>
      <c r="C53" s="238"/>
      <c r="D53" s="238"/>
      <c r="E53" s="238"/>
      <c r="F53" s="238"/>
      <c r="G53" s="238"/>
      <c r="H53" s="238"/>
      <c r="I53" s="238"/>
      <c r="J53" s="238"/>
      <c r="K53" s="238"/>
    </row>
    <row r="54" spans="1:11" ht="14.25" x14ac:dyDescent="0.15">
      <c r="A54" s="238"/>
      <c r="B54" s="222"/>
      <c r="C54" s="238"/>
      <c r="D54" s="238"/>
      <c r="E54" s="238"/>
      <c r="F54" s="238"/>
      <c r="G54" s="238"/>
      <c r="H54" s="238"/>
      <c r="I54" s="238"/>
      <c r="J54" s="238"/>
      <c r="K54" s="238"/>
    </row>
    <row r="55" spans="1:11" x14ac:dyDescent="0.15">
      <c r="A55" s="238"/>
      <c r="B55" s="238"/>
      <c r="C55" s="238"/>
      <c r="D55" s="238"/>
      <c r="E55" s="238"/>
      <c r="F55" s="238"/>
      <c r="G55" s="238"/>
      <c r="H55" s="238"/>
      <c r="I55" s="238"/>
      <c r="J55" s="238"/>
      <c r="K55" s="238"/>
    </row>
    <row r="56" spans="1:11" x14ac:dyDescent="0.15">
      <c r="A56" s="238"/>
      <c r="B56" s="238"/>
      <c r="C56" s="238"/>
      <c r="D56" s="238"/>
      <c r="E56" s="238"/>
      <c r="F56" s="238"/>
      <c r="G56" s="238"/>
      <c r="H56" s="238"/>
      <c r="I56" s="238"/>
      <c r="J56" s="238"/>
      <c r="K56" s="238"/>
    </row>
  </sheetData>
  <mergeCells count="46">
    <mergeCell ref="E41:K41"/>
    <mergeCell ref="J42:K42"/>
    <mergeCell ref="J43:K43"/>
    <mergeCell ref="J44:K44"/>
    <mergeCell ref="G42:I42"/>
    <mergeCell ref="G43:I43"/>
    <mergeCell ref="G44:I44"/>
    <mergeCell ref="C44:D44"/>
    <mergeCell ref="E44:F44"/>
    <mergeCell ref="E25:H25"/>
    <mergeCell ref="E26:H26"/>
    <mergeCell ref="I25:K25"/>
    <mergeCell ref="I26:K26"/>
    <mergeCell ref="E28:H28"/>
    <mergeCell ref="I28:K28"/>
    <mergeCell ref="E29:H29"/>
    <mergeCell ref="C43:D43"/>
    <mergeCell ref="E43:F43"/>
    <mergeCell ref="B36:D36"/>
    <mergeCell ref="B41:D41"/>
    <mergeCell ref="C42:D42"/>
    <mergeCell ref="E42:F42"/>
    <mergeCell ref="E36:H36"/>
    <mergeCell ref="I36:K36"/>
    <mergeCell ref="B34:D34"/>
    <mergeCell ref="B35:D35"/>
    <mergeCell ref="E34:H34"/>
    <mergeCell ref="I34:K34"/>
    <mergeCell ref="E35:H35"/>
    <mergeCell ref="I35:K35"/>
    <mergeCell ref="B28:D28"/>
    <mergeCell ref="B29:D29"/>
    <mergeCell ref="I29:K29"/>
    <mergeCell ref="B25:D25"/>
    <mergeCell ref="B26:D26"/>
    <mergeCell ref="A12:K14"/>
    <mergeCell ref="C18:D18"/>
    <mergeCell ref="H18:I18"/>
    <mergeCell ref="A1:K1"/>
    <mergeCell ref="H3:K3"/>
    <mergeCell ref="F5:K6"/>
    <mergeCell ref="F7:K8"/>
    <mergeCell ref="F9:K9"/>
    <mergeCell ref="F10:I10"/>
    <mergeCell ref="A2:B2"/>
    <mergeCell ref="A3:B4"/>
  </mergeCells>
  <phoneticPr fontId="3"/>
  <dataValidations count="2">
    <dataValidation type="list" allowBlank="1" showInputMessage="1" showErrorMessage="1" sqref="B18 G18">
      <formula1>$M$5:$M$6</formula1>
    </dataValidation>
    <dataValidation type="list" allowBlank="1" showInputMessage="1" showErrorMessage="1" sqref="H3:K3">
      <formula1>$M$3:$M$4</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9"/>
  <sheetViews>
    <sheetView tabSelected="1" view="pageBreakPreview" zoomScale="106" zoomScaleNormal="100" zoomScaleSheetLayoutView="106" workbookViewId="0">
      <selection activeCell="J15" sqref="J15"/>
    </sheetView>
  </sheetViews>
  <sheetFormatPr defaultColWidth="8.875" defaultRowHeight="13.9" customHeight="1" x14ac:dyDescent="0.15"/>
  <cols>
    <col min="1" max="5" width="8.875" style="595"/>
    <col min="6" max="6" width="8.875" style="595" customWidth="1"/>
    <col min="7" max="16384" width="8.875" style="595"/>
  </cols>
  <sheetData>
    <row r="1" spans="1:10" ht="13.9" customHeight="1" x14ac:dyDescent="0.15">
      <c r="A1" s="594" t="s">
        <v>1101</v>
      </c>
    </row>
    <row r="2" spans="1:10" ht="13.9" customHeight="1" x14ac:dyDescent="0.15">
      <c r="A2" s="594"/>
    </row>
    <row r="3" spans="1:10" ht="13.9" customHeight="1" x14ac:dyDescent="0.15">
      <c r="A3" s="596"/>
      <c r="J3" s="596" t="s">
        <v>1102</v>
      </c>
    </row>
    <row r="4" spans="1:10" ht="13.9" customHeight="1" x14ac:dyDescent="0.15">
      <c r="A4" s="594"/>
    </row>
    <row r="5" spans="1:10" ht="13.9" customHeight="1" x14ac:dyDescent="0.15">
      <c r="A5" s="594" t="s">
        <v>1103</v>
      </c>
    </row>
    <row r="6" spans="1:10" ht="13.9" customHeight="1" x14ac:dyDescent="0.15">
      <c r="A6" s="594"/>
    </row>
    <row r="7" spans="1:10" ht="13.9" customHeight="1" x14ac:dyDescent="0.15">
      <c r="A7" s="594"/>
    </row>
    <row r="8" spans="1:10" s="598" customFormat="1" ht="16.899999999999999" customHeight="1" x14ac:dyDescent="0.2">
      <c r="A8" s="597" t="s">
        <v>1104</v>
      </c>
      <c r="B8" s="597"/>
      <c r="C8" s="597"/>
      <c r="D8" s="597"/>
      <c r="E8" s="597"/>
      <c r="F8" s="597"/>
      <c r="G8" s="597"/>
      <c r="H8" s="597"/>
      <c r="I8" s="597"/>
      <c r="J8" s="597"/>
    </row>
    <row r="9" spans="1:10" ht="13.9" customHeight="1" x14ac:dyDescent="0.15">
      <c r="A9" s="594"/>
    </row>
    <row r="10" spans="1:10" ht="13.9" customHeight="1" x14ac:dyDescent="0.15">
      <c r="A10" s="599"/>
    </row>
    <row r="11" spans="1:10" ht="16.899999999999999" customHeight="1" x14ac:dyDescent="0.15">
      <c r="A11" s="599" t="s">
        <v>1123</v>
      </c>
    </row>
    <row r="12" spans="1:10" ht="16.899999999999999" customHeight="1" x14ac:dyDescent="0.15">
      <c r="A12" s="599" t="s">
        <v>1105</v>
      </c>
    </row>
    <row r="13" spans="1:10" ht="13.9" customHeight="1" x14ac:dyDescent="0.15">
      <c r="A13" s="599"/>
    </row>
    <row r="14" spans="1:10" ht="13.9" customHeight="1" x14ac:dyDescent="0.15">
      <c r="A14" s="594"/>
    </row>
    <row r="15" spans="1:10" ht="13.9" customHeight="1" x14ac:dyDescent="0.15">
      <c r="A15" s="594"/>
    </row>
    <row r="16" spans="1:10" ht="17.45" customHeight="1" x14ac:dyDescent="0.15">
      <c r="E16" s="595" t="s">
        <v>1106</v>
      </c>
    </row>
    <row r="17" spans="1:10" ht="17.45" customHeight="1" x14ac:dyDescent="0.15">
      <c r="E17" s="595" t="s">
        <v>1107</v>
      </c>
    </row>
    <row r="18" spans="1:10" ht="17.45" customHeight="1" x14ac:dyDescent="0.15">
      <c r="E18" s="595" t="s">
        <v>1108</v>
      </c>
    </row>
    <row r="19" spans="1:10" ht="17.45" customHeight="1" x14ac:dyDescent="0.15">
      <c r="E19" s="600" t="s">
        <v>1109</v>
      </c>
    </row>
    <row r="20" spans="1:10" ht="17.45" customHeight="1" x14ac:dyDescent="0.15">
      <c r="E20" s="595" t="s">
        <v>1110</v>
      </c>
    </row>
    <row r="22" spans="1:10" ht="17.45" customHeight="1" x14ac:dyDescent="0.15">
      <c r="E22" s="595" t="s">
        <v>1111</v>
      </c>
    </row>
    <row r="23" spans="1:10" ht="17.45" customHeight="1" x14ac:dyDescent="0.15">
      <c r="E23" s="595" t="s">
        <v>1112</v>
      </c>
    </row>
    <row r="25" spans="1:10" ht="13.9" customHeight="1" x14ac:dyDescent="0.15">
      <c r="A25" s="594"/>
    </row>
    <row r="26" spans="1:10" ht="13.9" customHeight="1" x14ac:dyDescent="0.15">
      <c r="A26" s="601"/>
      <c r="B26" s="602"/>
      <c r="C26" s="602"/>
      <c r="D26" s="602"/>
      <c r="E26" s="602"/>
      <c r="F26" s="602"/>
      <c r="G26" s="602"/>
      <c r="H26" s="602"/>
      <c r="I26" s="602"/>
      <c r="J26" s="602"/>
    </row>
    <row r="27" spans="1:10" ht="13.9" customHeight="1" x14ac:dyDescent="0.15">
      <c r="A27" s="603"/>
      <c r="B27" s="604"/>
      <c r="C27" s="604"/>
      <c r="D27" s="604"/>
      <c r="E27" s="604"/>
      <c r="F27" s="604"/>
      <c r="G27" s="604"/>
      <c r="H27" s="604"/>
      <c r="I27" s="604"/>
      <c r="J27" s="604"/>
    </row>
    <row r="28" spans="1:10" ht="13.9" customHeight="1" x14ac:dyDescent="0.15">
      <c r="A28" s="594" t="s">
        <v>1113</v>
      </c>
    </row>
    <row r="29" spans="1:10" ht="13.9" customHeight="1" x14ac:dyDescent="0.15">
      <c r="A29" s="594"/>
    </row>
    <row r="30" spans="1:10" ht="13.9" customHeight="1" x14ac:dyDescent="0.15">
      <c r="A30" s="596"/>
      <c r="J30" s="596" t="s">
        <v>1102</v>
      </c>
    </row>
    <row r="31" spans="1:10" ht="13.9" customHeight="1" x14ac:dyDescent="0.15">
      <c r="A31" s="594"/>
    </row>
    <row r="32" spans="1:10" ht="13.9" customHeight="1" x14ac:dyDescent="0.15">
      <c r="A32" s="594" t="s">
        <v>1103</v>
      </c>
    </row>
    <row r="33" spans="1:10" ht="13.9" customHeight="1" x14ac:dyDescent="0.15">
      <c r="A33" s="594"/>
    </row>
    <row r="34" spans="1:10" ht="13.9" customHeight="1" x14ac:dyDescent="0.15">
      <c r="A34" s="594"/>
    </row>
    <row r="35" spans="1:10" ht="13.9" customHeight="1" x14ac:dyDescent="0.15">
      <c r="A35" s="594"/>
    </row>
    <row r="36" spans="1:10" s="598" customFormat="1" ht="16.899999999999999" customHeight="1" x14ac:dyDescent="0.2">
      <c r="A36" s="597" t="s">
        <v>1114</v>
      </c>
      <c r="B36" s="597"/>
      <c r="C36" s="597"/>
      <c r="D36" s="597"/>
      <c r="E36" s="597"/>
      <c r="F36" s="597"/>
      <c r="G36" s="597"/>
      <c r="H36" s="597"/>
      <c r="I36" s="597"/>
      <c r="J36" s="597"/>
    </row>
    <row r="40" spans="1:10" ht="16.899999999999999" customHeight="1" x14ac:dyDescent="0.15">
      <c r="A40" s="599" t="s">
        <v>1124</v>
      </c>
    </row>
    <row r="41" spans="1:10" ht="16.899999999999999" customHeight="1" x14ac:dyDescent="0.15">
      <c r="A41" s="599" t="s">
        <v>1115</v>
      </c>
    </row>
    <row r="44" spans="1:10" ht="20.45" customHeight="1" x14ac:dyDescent="0.15">
      <c r="E44" s="595" t="s">
        <v>1116</v>
      </c>
    </row>
    <row r="45" spans="1:10" ht="20.45" customHeight="1" x14ac:dyDescent="0.15">
      <c r="E45" s="595" t="s">
        <v>1117</v>
      </c>
    </row>
    <row r="47" spans="1:10" ht="22.9" customHeight="1" x14ac:dyDescent="0.15">
      <c r="E47" s="595" t="s">
        <v>1118</v>
      </c>
      <c r="F47" s="595" t="s">
        <v>1119</v>
      </c>
    </row>
    <row r="48" spans="1:10" ht="28.9" customHeight="1" x14ac:dyDescent="0.15">
      <c r="E48" s="595" t="s">
        <v>1120</v>
      </c>
    </row>
    <row r="49" spans="5:5" ht="13.9" customHeight="1" x14ac:dyDescent="0.15">
      <c r="E49" s="605" t="s">
        <v>1121</v>
      </c>
    </row>
  </sheetData>
  <mergeCells count="2">
    <mergeCell ref="A8:J8"/>
    <mergeCell ref="A36:J36"/>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5"/>
  <sheetViews>
    <sheetView view="pageBreakPreview" zoomScaleNormal="100" zoomScaleSheetLayoutView="100" workbookViewId="0">
      <selection activeCell="A56" sqref="A56"/>
    </sheetView>
  </sheetViews>
  <sheetFormatPr defaultColWidth="3.25" defaultRowHeight="15" customHeight="1" x14ac:dyDescent="0.15"/>
  <cols>
    <col min="1" max="30" width="3.25" style="80"/>
    <col min="31" max="31" width="7.125" style="80" customWidth="1"/>
    <col min="32" max="32" width="8.125" style="80" customWidth="1"/>
    <col min="33" max="33" width="3.25" style="80"/>
    <col min="34" max="34" width="7.125" style="80" bestFit="1" customWidth="1"/>
    <col min="35" max="16384" width="3.25" style="80"/>
  </cols>
  <sheetData>
    <row r="1" spans="1:33" ht="18.75" x14ac:dyDescent="0.15">
      <c r="A1" s="477" t="s">
        <v>246</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row>
    <row r="2" spans="1:33" ht="15" customHeight="1" thickBot="1" x14ac:dyDescent="0.2">
      <c r="J2" s="81"/>
      <c r="K2" s="81"/>
      <c r="L2" s="81"/>
      <c r="M2" s="81"/>
      <c r="N2" s="81"/>
      <c r="O2" s="81"/>
      <c r="P2" s="81"/>
      <c r="Q2" s="81"/>
      <c r="R2" s="81"/>
      <c r="S2" s="81"/>
      <c r="AB2" s="82" t="s">
        <v>294</v>
      </c>
    </row>
    <row r="3" spans="1:33" ht="15" customHeight="1" thickBot="1" x14ac:dyDescent="0.2">
      <c r="A3" s="485" t="s">
        <v>370</v>
      </c>
      <c r="B3" s="486"/>
      <c r="C3" s="486"/>
      <c r="D3" s="486"/>
      <c r="E3" s="486"/>
      <c r="F3" s="486"/>
      <c r="G3" s="486"/>
      <c r="H3" s="486"/>
      <c r="I3" s="487"/>
    </row>
    <row r="4" spans="1:33" ht="11.25" customHeight="1" x14ac:dyDescent="0.15"/>
    <row r="5" spans="1:33" ht="15" customHeight="1" thickBot="1" x14ac:dyDescent="0.2">
      <c r="A5" s="80" t="s">
        <v>0</v>
      </c>
    </row>
    <row r="6" spans="1:33" ht="15" customHeight="1" x14ac:dyDescent="0.15">
      <c r="A6" s="483" t="s">
        <v>1</v>
      </c>
      <c r="B6" s="484"/>
      <c r="C6" s="484"/>
      <c r="D6" s="484"/>
      <c r="E6" s="83"/>
      <c r="F6" s="83"/>
      <c r="G6" s="83"/>
      <c r="H6" s="83"/>
      <c r="I6" s="83"/>
      <c r="J6" s="84"/>
      <c r="K6" s="480" t="s">
        <v>38</v>
      </c>
      <c r="L6" s="480"/>
      <c r="M6" s="480"/>
      <c r="N6" s="481"/>
      <c r="Q6" s="474" t="s">
        <v>6</v>
      </c>
      <c r="R6" s="475"/>
      <c r="S6" s="475"/>
      <c r="T6" s="476"/>
      <c r="U6" s="86"/>
      <c r="V6" s="458" t="s">
        <v>8</v>
      </c>
      <c r="W6" s="459"/>
      <c r="X6" s="460"/>
    </row>
    <row r="7" spans="1:33" ht="15" customHeight="1" thickBot="1" x14ac:dyDescent="0.2">
      <c r="A7" s="482" t="s">
        <v>2</v>
      </c>
      <c r="B7" s="453"/>
      <c r="C7" s="453"/>
      <c r="D7" s="453"/>
      <c r="E7" s="85" t="str">
        <f>MID(入力シート!$D9,1,1)</f>
        <v/>
      </c>
      <c r="F7" s="85" t="str">
        <f>MID(入力シート!$D9,2,1)</f>
        <v/>
      </c>
      <c r="G7" s="85" t="str">
        <f>MID(入力シート!$D9,3,1)</f>
        <v/>
      </c>
      <c r="H7" s="85" t="str">
        <f>MID(入力シート!$D9,4,1)</f>
        <v/>
      </c>
      <c r="I7" s="85" t="str">
        <f>MID(入力シート!$D9,5,1)</f>
        <v/>
      </c>
      <c r="J7" s="85" t="str">
        <f>MID(入力シート!$D9,6,1)</f>
        <v/>
      </c>
      <c r="K7" s="478" t="s">
        <v>3</v>
      </c>
      <c r="L7" s="478"/>
      <c r="M7" s="478"/>
      <c r="N7" s="479"/>
      <c r="Q7" s="434" t="str">
        <f>IF(入力シート!D12="","",入力シート!D12)</f>
        <v/>
      </c>
      <c r="R7" s="435"/>
      <c r="S7" s="435"/>
      <c r="T7" s="436"/>
      <c r="U7" s="86"/>
      <c r="V7" s="482" t="str">
        <f>IF(入力シート!D14="","",入力シート!D14)</f>
        <v/>
      </c>
      <c r="W7" s="453"/>
      <c r="X7" s="454"/>
    </row>
    <row r="9" spans="1:33" s="88" customFormat="1" ht="15" customHeight="1" thickBot="1" x14ac:dyDescent="0.2">
      <c r="A9" s="80" t="s">
        <v>12</v>
      </c>
      <c r="B9" s="80"/>
      <c r="C9" s="80"/>
      <c r="D9" s="87"/>
      <c r="E9" s="80"/>
      <c r="F9" s="57" t="s">
        <v>124</v>
      </c>
      <c r="G9" s="80"/>
      <c r="H9" s="80"/>
      <c r="I9" s="80"/>
      <c r="J9" s="80"/>
      <c r="K9" s="80"/>
      <c r="L9" s="80"/>
      <c r="M9" s="80"/>
      <c r="N9" s="80"/>
      <c r="O9" s="80"/>
      <c r="P9" s="80"/>
      <c r="Q9" s="80"/>
      <c r="R9" s="80"/>
      <c r="S9" s="80"/>
      <c r="T9" s="80"/>
      <c r="U9" s="80"/>
      <c r="V9" s="80"/>
      <c r="W9" s="80"/>
      <c r="X9" s="80"/>
      <c r="Y9" s="80"/>
      <c r="Z9" s="80"/>
      <c r="AA9" s="80"/>
      <c r="AB9" s="80"/>
      <c r="AD9" s="80"/>
      <c r="AE9" s="80"/>
      <c r="AF9" s="80"/>
      <c r="AG9" s="80"/>
    </row>
    <row r="10" spans="1:33" s="88" customFormat="1" ht="15" customHeight="1" x14ac:dyDescent="0.15">
      <c r="A10" s="483" t="s">
        <v>15</v>
      </c>
      <c r="B10" s="484"/>
      <c r="C10" s="484"/>
      <c r="D10" s="89" t="str">
        <f>MID(入力シート!$D23,1,1)</f>
        <v/>
      </c>
      <c r="E10" s="89" t="str">
        <f>MID(入力シート!$D23,2,1)</f>
        <v/>
      </c>
      <c r="F10" s="89" t="str">
        <f>MID(入力シート!$D23,3,1)</f>
        <v/>
      </c>
      <c r="G10" s="89" t="str">
        <f>MID(入力シート!$D23,4,1)</f>
        <v/>
      </c>
      <c r="H10" s="89" t="str">
        <f>MID(入力シート!$D23,5,1)</f>
        <v/>
      </c>
      <c r="I10" s="89" t="str">
        <f>MID(入力シート!$D23,6,1)</f>
        <v/>
      </c>
      <c r="J10" s="89" t="str">
        <f>MID(入力シート!$D23,7,1)</f>
        <v/>
      </c>
      <c r="K10" s="89" t="str">
        <f>MID(入力シート!$D23,8,1)</f>
        <v/>
      </c>
      <c r="L10" s="89" t="str">
        <f>MID(入力シート!$D23,9,1)</f>
        <v/>
      </c>
      <c r="M10" s="89" t="str">
        <f>MID(入力シート!$D23,10,1)</f>
        <v/>
      </c>
      <c r="N10" s="89" t="str">
        <f>MID(入力シート!$D23,11,1)</f>
        <v/>
      </c>
      <c r="O10" s="89" t="str">
        <f>MID(入力シート!$D23,12,1)</f>
        <v/>
      </c>
      <c r="P10" s="89" t="str">
        <f>MID(入力シート!$D23,13,1)</f>
        <v/>
      </c>
      <c r="Q10" s="89" t="str">
        <f>MID(入力シート!$D23,14,1)</f>
        <v/>
      </c>
      <c r="R10" s="89" t="str">
        <f>MID(入力シート!$D23,15,1)</f>
        <v/>
      </c>
      <c r="S10" s="89" t="str">
        <f>MID(入力シート!$D23,16,1)</f>
        <v/>
      </c>
      <c r="T10" s="89" t="str">
        <f>MID(入力シート!$D23,17,1)</f>
        <v/>
      </c>
      <c r="U10" s="89" t="str">
        <f>MID(入力シート!$D23,18,1)</f>
        <v/>
      </c>
      <c r="V10" s="89" t="str">
        <f>MID(入力シート!$D23,19,1)</f>
        <v/>
      </c>
      <c r="W10" s="89" t="str">
        <f>MID(入力シート!$D23,20,1)</f>
        <v/>
      </c>
      <c r="X10" s="89" t="str">
        <f>MID(入力シート!$D23,21,1)</f>
        <v/>
      </c>
      <c r="Y10" s="89" t="str">
        <f>MID(入力シート!$D23,22,1)</f>
        <v/>
      </c>
      <c r="Z10" s="89" t="str">
        <f>MID(入力シート!$D23,23,1)</f>
        <v/>
      </c>
      <c r="AA10" s="89" t="str">
        <f>MID(入力シート!$D23,24,1)</f>
        <v/>
      </c>
      <c r="AB10" s="90" t="str">
        <f>MID(入力シート!$D23,25,1)</f>
        <v/>
      </c>
      <c r="AD10" s="80"/>
      <c r="AE10" s="80"/>
      <c r="AF10" s="80"/>
      <c r="AG10" s="80"/>
    </row>
    <row r="11" spans="1:33" s="88" customFormat="1" ht="15" customHeight="1" thickBot="1" x14ac:dyDescent="0.2">
      <c r="A11" s="441" t="s">
        <v>37</v>
      </c>
      <c r="B11" s="442"/>
      <c r="C11" s="442"/>
      <c r="D11" s="91" t="str">
        <f>MID(入力シート!$D24,1,1)</f>
        <v/>
      </c>
      <c r="E11" s="91" t="str">
        <f>MID(入力シート!$D24,2,1)</f>
        <v/>
      </c>
      <c r="F11" s="91" t="str">
        <f>MID(入力シート!$D24,3,1)</f>
        <v/>
      </c>
      <c r="G11" s="91" t="str">
        <f>MID(入力シート!$D24,4,1)</f>
        <v/>
      </c>
      <c r="H11" s="91" t="str">
        <f>MID(入力シート!$D24,5,1)</f>
        <v/>
      </c>
      <c r="I11" s="91" t="str">
        <f>MID(入力シート!$D24,6,1)</f>
        <v/>
      </c>
      <c r="J11" s="91" t="str">
        <f>MID(入力シート!$D24,7,1)</f>
        <v/>
      </c>
      <c r="K11" s="91" t="str">
        <f>MID(入力シート!$D24,8,1)</f>
        <v/>
      </c>
      <c r="L11" s="91" t="str">
        <f>MID(入力シート!$D24,9,1)</f>
        <v/>
      </c>
      <c r="M11" s="91" t="str">
        <f>MID(入力シート!$D24,10,1)</f>
        <v/>
      </c>
      <c r="N11" s="91" t="str">
        <f>MID(入力シート!$D24,11,1)</f>
        <v/>
      </c>
      <c r="O11" s="91" t="str">
        <f>MID(入力シート!$D24,12,1)</f>
        <v/>
      </c>
      <c r="P11" s="91" t="str">
        <f>MID(入力シート!$D24,13,1)</f>
        <v/>
      </c>
      <c r="Q11" s="91" t="str">
        <f>MID(入力シート!$D24,14,1)</f>
        <v/>
      </c>
      <c r="R11" s="91" t="str">
        <f>MID(入力シート!$D24,15,1)</f>
        <v/>
      </c>
      <c r="S11" s="91" t="str">
        <f>MID(入力シート!$D24,16,1)</f>
        <v/>
      </c>
      <c r="T11" s="91" t="str">
        <f>MID(入力シート!$D24,17,1)</f>
        <v/>
      </c>
      <c r="U11" s="91" t="str">
        <f>MID(入力シート!$D24,18,1)</f>
        <v/>
      </c>
      <c r="V11" s="91" t="str">
        <f>MID(入力シート!$D24,19,1)</f>
        <v/>
      </c>
      <c r="W11" s="91" t="str">
        <f>MID(入力シート!$D24,20,1)</f>
        <v/>
      </c>
      <c r="X11" s="91" t="str">
        <f>MID(入力シート!$D24,21,1)</f>
        <v/>
      </c>
      <c r="Y11" s="91" t="str">
        <f>MID(入力シート!$D24,22,1)</f>
        <v/>
      </c>
      <c r="Z11" s="91" t="str">
        <f>MID(入力シート!$D24,23,1)</f>
        <v/>
      </c>
      <c r="AA11" s="91" t="str">
        <f>MID(入力シート!$D24,24,1)</f>
        <v/>
      </c>
      <c r="AB11" s="92" t="str">
        <f>MID(入力シート!$D24,25,1)</f>
        <v/>
      </c>
    </row>
    <row r="12" spans="1:33" ht="15" customHeight="1" thickBot="1" x14ac:dyDescent="0.2">
      <c r="A12" s="499" t="s">
        <v>9</v>
      </c>
      <c r="B12" s="500"/>
      <c r="C12" s="500"/>
      <c r="D12" s="453">
        <f>IF(入力シート!D22="","",IF(入力シート!D22="個人","",入力シート!D25))</f>
        <v>0</v>
      </c>
      <c r="E12" s="453"/>
      <c r="F12" s="453"/>
      <c r="G12" s="501" t="s">
        <v>371</v>
      </c>
      <c r="H12" s="502"/>
      <c r="I12" s="502"/>
      <c r="J12" s="502"/>
      <c r="K12" s="503"/>
      <c r="L12" s="453" t="str">
        <f>IF(OR(入力シート!D22="",入力シート!D22="個人",入力シート!D22="その他"),"",VLOOKUP(入力シート!D22,入力シート!O21:P28,2,FALSE))</f>
        <v>（株）</v>
      </c>
      <c r="M12" s="453"/>
      <c r="N12" s="453"/>
      <c r="O12" s="453"/>
      <c r="P12" s="488"/>
      <c r="Q12" s="489" t="str">
        <f>IF(D12="","",IF(入力シート!D22="その他",入力シート!E22,入力シート!D22))</f>
        <v>株式会社</v>
      </c>
      <c r="R12" s="490"/>
      <c r="S12" s="490"/>
      <c r="T12" s="490"/>
      <c r="U12" s="490"/>
      <c r="V12" s="490"/>
      <c r="W12" s="491"/>
      <c r="X12" s="93"/>
      <c r="Y12" s="93"/>
      <c r="Z12" s="93"/>
      <c r="AA12" s="93"/>
      <c r="AB12" s="93"/>
    </row>
    <row r="14" spans="1:33" ht="15" customHeight="1" thickBot="1" x14ac:dyDescent="0.2">
      <c r="A14" s="80" t="s">
        <v>29</v>
      </c>
      <c r="F14" s="57" t="s">
        <v>30</v>
      </c>
    </row>
    <row r="15" spans="1:33" ht="15" customHeight="1" thickBot="1" x14ac:dyDescent="0.2">
      <c r="A15" s="483" t="s">
        <v>22</v>
      </c>
      <c r="B15" s="484"/>
      <c r="C15" s="484"/>
      <c r="D15" s="484"/>
      <c r="E15" s="484"/>
      <c r="F15" s="89" t="str">
        <f>MID(入力シート!$D26,1,1)</f>
        <v/>
      </c>
      <c r="G15" s="89" t="str">
        <f>MID(入力シート!$D26,2,1)</f>
        <v/>
      </c>
      <c r="H15" s="89" t="str">
        <f>MID(入力シート!$D26,3,1)</f>
        <v/>
      </c>
      <c r="I15" s="89" t="str">
        <f>MID(入力シート!$D26,4,1)</f>
        <v/>
      </c>
      <c r="J15" s="89" t="str">
        <f>MID(入力シート!$D26,5,1)</f>
        <v/>
      </c>
      <c r="K15" s="89" t="str">
        <f>MID(入力シート!$D26,6,1)</f>
        <v/>
      </c>
      <c r="L15" s="89" t="str">
        <f>MID(入力シート!$D26,7,1)</f>
        <v/>
      </c>
      <c r="M15" s="89" t="str">
        <f>MID(入力シート!$D26,8,1)</f>
        <v/>
      </c>
      <c r="N15" s="89" t="str">
        <f>MID(入力シート!$D26,9,1)</f>
        <v/>
      </c>
      <c r="O15" s="89" t="str">
        <f>MID(入力シート!$D26,10,1)</f>
        <v/>
      </c>
      <c r="P15" s="89" t="str">
        <f>MID(入力シート!$D26,11,1)</f>
        <v/>
      </c>
      <c r="Q15" s="89" t="str">
        <f>MID(入力シート!$D26,12,1)</f>
        <v/>
      </c>
      <c r="R15" s="89" t="str">
        <f>MID(入力シート!$D26,13,1)</f>
        <v/>
      </c>
      <c r="S15" s="89" t="str">
        <f>MID(入力シート!$D26,14,1)</f>
        <v/>
      </c>
      <c r="T15" s="89" t="str">
        <f>MID(入力シート!$D26,15,1)</f>
        <v/>
      </c>
      <c r="U15" s="89" t="str">
        <f>MID(入力シート!$D26,16,1)</f>
        <v/>
      </c>
      <c r="V15" s="89" t="str">
        <f>MID(入力シート!$D26,17,1)</f>
        <v/>
      </c>
      <c r="W15" s="89" t="str">
        <f>MID(入力シート!$D26,18,1)</f>
        <v/>
      </c>
      <c r="X15" s="89" t="str">
        <f>MID(入力シート!$D26,19,1)</f>
        <v/>
      </c>
      <c r="Y15" s="316" t="str">
        <f>MID(入力シート!$D26,20,1)</f>
        <v/>
      </c>
      <c r="Z15" s="316" t="str">
        <f>MID(入力シート!$D26,21,1)</f>
        <v/>
      </c>
      <c r="AA15" s="316" t="str">
        <f>MID(入力シート!$D26,22,1)</f>
        <v/>
      </c>
      <c r="AB15" s="317" t="str">
        <f>MID(入力シート!$D26,23,1)</f>
        <v/>
      </c>
    </row>
    <row r="16" spans="1:33" ht="15" customHeight="1" x14ac:dyDescent="0.15">
      <c r="A16" s="443" t="s">
        <v>45</v>
      </c>
      <c r="B16" s="444"/>
      <c r="C16" s="444"/>
      <c r="D16" s="446" t="s">
        <v>14</v>
      </c>
      <c r="E16" s="446"/>
      <c r="F16" s="94" t="str">
        <f>MID(入力シート!$D27,1,1)</f>
        <v/>
      </c>
      <c r="G16" s="94" t="str">
        <f>MID(入力シート!$D27,2,1)</f>
        <v/>
      </c>
      <c r="H16" s="94" t="str">
        <f>MID(入力シート!$D27,3,1)</f>
        <v/>
      </c>
      <c r="I16" s="94" t="str">
        <f>MID(入力シート!$D27,4,1)</f>
        <v/>
      </c>
      <c r="J16" s="94" t="str">
        <f>MID(入力シート!$D27,5,1)</f>
        <v/>
      </c>
      <c r="K16" s="94" t="str">
        <f>MID(入力シート!$D27,6,1)</f>
        <v/>
      </c>
      <c r="L16" s="94" t="str">
        <f>MID(入力シート!$D27,7,1)</f>
        <v/>
      </c>
      <c r="M16" s="94" t="str">
        <f>MID(入力シート!$D27,8,1)</f>
        <v/>
      </c>
      <c r="N16" s="94" t="str">
        <f>MID(入力シート!$D27,9,1)</f>
        <v/>
      </c>
      <c r="O16" s="94" t="str">
        <f>MID(入力シート!$D27,10,1)</f>
        <v/>
      </c>
      <c r="P16" s="94" t="str">
        <f>MID(入力シート!$D27,11,1)</f>
        <v/>
      </c>
      <c r="Q16" s="94" t="str">
        <f>MID(入力シート!$D27,12,1)</f>
        <v/>
      </c>
      <c r="R16" s="94" t="str">
        <f>MID(入力シート!$D27,13,1)</f>
        <v/>
      </c>
      <c r="S16" s="94" t="str">
        <f>MID(入力シート!$D27,14,1)</f>
        <v/>
      </c>
      <c r="T16" s="94" t="str">
        <f>MID(入力シート!$D27,15,1)</f>
        <v/>
      </c>
      <c r="U16" s="94" t="str">
        <f>MID(入力シート!$D27,16,1)</f>
        <v/>
      </c>
      <c r="V16" s="94" t="str">
        <f>MID(入力シート!$D27,17,1)</f>
        <v/>
      </c>
      <c r="W16" s="94" t="str">
        <f>MID(入力シート!$D27,18,1)</f>
        <v/>
      </c>
      <c r="X16" s="309" t="str">
        <f>MID(入力シート!$D27,19,1)</f>
        <v/>
      </c>
      <c r="Y16" s="431" t="s">
        <v>970</v>
      </c>
      <c r="Z16" s="432"/>
      <c r="AA16" s="432"/>
      <c r="AB16" s="433"/>
    </row>
    <row r="17" spans="1:28" ht="15" customHeight="1" thickBot="1" x14ac:dyDescent="0.2">
      <c r="A17" s="471" t="s">
        <v>43</v>
      </c>
      <c r="B17" s="472"/>
      <c r="C17" s="472"/>
      <c r="D17" s="472"/>
      <c r="E17" s="473"/>
      <c r="F17" s="94" t="str">
        <f>MID(入力シート!$D28,1,1)</f>
        <v/>
      </c>
      <c r="G17" s="94" t="str">
        <f>MID(入力シート!$D28,2,1)</f>
        <v/>
      </c>
      <c r="H17" s="94" t="str">
        <f>MID(入力シート!$D28,3,1)</f>
        <v/>
      </c>
      <c r="I17" s="94" t="str">
        <f>MID(入力シート!$D28,4,1)</f>
        <v/>
      </c>
      <c r="J17" s="94" t="str">
        <f>MID(入力シート!$D28,5,1)</f>
        <v/>
      </c>
      <c r="K17" s="94" t="str">
        <f>MID(入力シート!$D28,6,1)</f>
        <v/>
      </c>
      <c r="L17" s="94" t="str">
        <f>MID(入力シート!$D28,7,1)</f>
        <v/>
      </c>
      <c r="M17" s="94" t="str">
        <f>MID(入力シート!$D28,8,1)</f>
        <v/>
      </c>
      <c r="N17" s="85" t="str">
        <f>MID(入力シート!$D28,9,1)</f>
        <v/>
      </c>
      <c r="O17" s="85" t="str">
        <f>MID(入力シート!$D28,10,1)</f>
        <v/>
      </c>
      <c r="P17" s="85" t="str">
        <f>MID(入力シート!$D28,11,1)</f>
        <v/>
      </c>
      <c r="Q17" s="85" t="str">
        <f>MID(入力シート!$D28,12,1)</f>
        <v/>
      </c>
      <c r="R17" s="85" t="str">
        <f>MID(入力シート!$D28,13,1)</f>
        <v/>
      </c>
      <c r="S17" s="85" t="str">
        <f>MID(入力シート!$D28,14,1)</f>
        <v/>
      </c>
      <c r="T17" s="85" t="str">
        <f>MID(入力シート!$D28,15,1)</f>
        <v/>
      </c>
      <c r="U17" s="85" t="str">
        <f>MID(入力シート!$D28,16,1)</f>
        <v/>
      </c>
      <c r="V17" s="85" t="str">
        <f>MID(入力シート!$D28,17,1)</f>
        <v/>
      </c>
      <c r="W17" s="85" t="str">
        <f>MID(入力シート!$D28,18,1)</f>
        <v/>
      </c>
      <c r="X17" s="308" t="str">
        <f>MID(入力シート!$D28,19,1)</f>
        <v/>
      </c>
      <c r="Y17" s="434" t="str">
        <f>IF(入力シート!H28="","",入力シート!H28)</f>
        <v/>
      </c>
      <c r="Z17" s="435"/>
      <c r="AA17" s="435"/>
      <c r="AB17" s="436"/>
    </row>
    <row r="18" spans="1:28" ht="15" customHeight="1" thickBot="1" x14ac:dyDescent="0.2">
      <c r="A18" s="441" t="s">
        <v>24</v>
      </c>
      <c r="B18" s="442"/>
      <c r="C18" s="442"/>
      <c r="D18" s="442"/>
      <c r="E18" s="442"/>
      <c r="F18" s="94" t="str">
        <f>MID(入力シート!$D29,1,1)</f>
        <v/>
      </c>
      <c r="G18" s="94" t="str">
        <f>MID(入力シート!$D29,2,1)</f>
        <v/>
      </c>
      <c r="H18" s="94" t="str">
        <f>MID(入力シート!$D29,3,1)</f>
        <v/>
      </c>
      <c r="I18" s="96" t="str">
        <f>MID(入力シート!$D29,4,1)</f>
        <v/>
      </c>
      <c r="J18" s="94" t="str">
        <f>MID(入力シート!$D29,5,1)</f>
        <v/>
      </c>
      <c r="K18" s="94" t="str">
        <f>MID(入力シート!$D29,6,1)</f>
        <v/>
      </c>
      <c r="L18" s="94" t="str">
        <f>MID(入力シート!$D29,7,1)</f>
        <v/>
      </c>
      <c r="M18" s="95" t="str">
        <f>MID(入力シート!$D29,8,1)</f>
        <v/>
      </c>
      <c r="N18" s="97"/>
      <c r="O18" s="98"/>
      <c r="P18" s="98"/>
      <c r="Q18" s="98"/>
      <c r="R18" s="98"/>
      <c r="S18" s="98"/>
      <c r="T18" s="98"/>
      <c r="U18" s="98"/>
      <c r="V18" s="98"/>
      <c r="W18" s="98"/>
      <c r="X18" s="98"/>
      <c r="Y18" s="98"/>
      <c r="Z18" s="98"/>
      <c r="AA18" s="98"/>
      <c r="AB18" s="98"/>
    </row>
    <row r="19" spans="1:28" ht="15" customHeight="1" x14ac:dyDescent="0.15">
      <c r="A19" s="443" t="s">
        <v>25</v>
      </c>
      <c r="B19" s="444"/>
      <c r="C19" s="444"/>
      <c r="D19" s="444"/>
      <c r="E19" s="444"/>
      <c r="F19" s="94" t="str">
        <f>MID(入力シート!$D30,1,1)</f>
        <v/>
      </c>
      <c r="G19" s="94" t="str">
        <f>MID(入力シート!$D30,2,1)</f>
        <v/>
      </c>
      <c r="H19" s="94" t="str">
        <f>MID(入力シート!$D30,3,1)</f>
        <v/>
      </c>
      <c r="I19" s="94" t="str">
        <f>MID(入力シート!$D30,4,1)</f>
        <v/>
      </c>
      <c r="J19" s="94" t="str">
        <f>MID(入力シート!$D30,5,1)</f>
        <v/>
      </c>
      <c r="K19" s="94" t="str">
        <f>MID(入力シート!$D30,6,1)</f>
        <v/>
      </c>
      <c r="L19" s="94" t="str">
        <f>MID(入力シート!$D30,7,1)</f>
        <v/>
      </c>
      <c r="M19" s="94" t="str">
        <f>MID(入力シート!$D30,8,1)</f>
        <v/>
      </c>
      <c r="N19" s="91" t="str">
        <f>MID(入力シート!$D30,9,1)</f>
        <v/>
      </c>
      <c r="O19" s="91" t="str">
        <f>MID(入力シート!$D30,10,1)</f>
        <v/>
      </c>
      <c r="P19" s="91" t="str">
        <f>MID(入力シート!$D30,11,1)</f>
        <v/>
      </c>
      <c r="Q19" s="91" t="str">
        <f>MID(入力シート!$D30,12,1)</f>
        <v/>
      </c>
      <c r="R19" s="91" t="str">
        <f>MID(入力シート!$D30,13,1)</f>
        <v/>
      </c>
      <c r="S19" s="91" t="str">
        <f>MID(入力シート!$D30,14,1)</f>
        <v/>
      </c>
      <c r="T19" s="91" t="str">
        <f>MID(入力シート!$D30,15,1)</f>
        <v/>
      </c>
      <c r="U19" s="91" t="str">
        <f>MID(入力シート!$D30,16,1)</f>
        <v/>
      </c>
      <c r="V19" s="91" t="str">
        <f>MID(入力シート!$D30,17,1)</f>
        <v/>
      </c>
      <c r="W19" s="91" t="str">
        <f>MID(入力シート!$D30,18,1)</f>
        <v/>
      </c>
      <c r="X19" s="91" t="str">
        <f>MID(入力シート!$D30,19,1)</f>
        <v/>
      </c>
      <c r="Y19" s="91" t="str">
        <f>MID(入力シート!$D30,20,1)</f>
        <v/>
      </c>
      <c r="Z19" s="91" t="str">
        <f>MID(入力シート!$D30,21,1)</f>
        <v/>
      </c>
      <c r="AA19" s="91" t="str">
        <f>MID(入力シート!$D30,22,1)</f>
        <v/>
      </c>
      <c r="AB19" s="90" t="str">
        <f>MID(入力シート!$D30,23,1)</f>
        <v/>
      </c>
    </row>
    <row r="20" spans="1:28" ht="15" customHeight="1" thickBot="1" x14ac:dyDescent="0.2">
      <c r="A20" s="445"/>
      <c r="B20" s="446"/>
      <c r="C20" s="446"/>
      <c r="D20" s="446"/>
      <c r="E20" s="446"/>
      <c r="F20" s="94" t="str">
        <f>MID(入力シート!$D30,24,1)</f>
        <v/>
      </c>
      <c r="G20" s="94" t="str">
        <f>MID(入力シート!$D30,25,1)</f>
        <v/>
      </c>
      <c r="H20" s="94" t="str">
        <f>MID(入力シート!$D30,26,1)</f>
        <v/>
      </c>
      <c r="I20" s="94" t="str">
        <f>MID(入力シート!$D30,27,1)</f>
        <v/>
      </c>
      <c r="J20" s="94" t="str">
        <f>MID(入力シート!$D30,28,1)</f>
        <v/>
      </c>
      <c r="K20" s="94" t="str">
        <f>MID(入力シート!$D30,29,1)</f>
        <v/>
      </c>
      <c r="L20" s="94" t="str">
        <f>MID(入力シート!$D30,30,1)</f>
        <v/>
      </c>
      <c r="M20" s="94" t="str">
        <f>MID(入力シート!$D30,31,1)</f>
        <v/>
      </c>
      <c r="N20" s="94" t="str">
        <f>MID(入力シート!$D30,32,1)</f>
        <v/>
      </c>
      <c r="O20" s="94" t="str">
        <f>MID(入力シート!$D30,33,1)</f>
        <v/>
      </c>
      <c r="P20" s="94" t="str">
        <f>MID(入力シート!$D30,34,1)</f>
        <v/>
      </c>
      <c r="Q20" s="94" t="str">
        <f>MID(入力シート!$D30,35,1)</f>
        <v/>
      </c>
      <c r="R20" s="94" t="str">
        <f>MID(入力シート!$D30,36,1)</f>
        <v/>
      </c>
      <c r="S20" s="85" t="str">
        <f>MID(入力シート!$D30,37,1)</f>
        <v/>
      </c>
      <c r="T20" s="85" t="str">
        <f>MID(入力シート!$D30,38,1)</f>
        <v/>
      </c>
      <c r="U20" s="85" t="str">
        <f>MID(入力シート!$D30,39,1)</f>
        <v/>
      </c>
      <c r="V20" s="85" t="str">
        <f>MID(入力シート!$D30,40,1)</f>
        <v/>
      </c>
      <c r="W20" s="85" t="str">
        <f>MID(入力シート!$D30,41,1)</f>
        <v/>
      </c>
      <c r="X20" s="85" t="str">
        <f>MID(入力シート!$D30,42,1)</f>
        <v/>
      </c>
      <c r="Y20" s="85" t="str">
        <f>MID(入力シート!$D30,43,1)</f>
        <v/>
      </c>
      <c r="Z20" s="85" t="str">
        <f>MID(入力シート!$D30,44,1)</f>
        <v/>
      </c>
      <c r="AA20" s="85" t="str">
        <f>MID(入力シート!$D30,45,1)</f>
        <v/>
      </c>
      <c r="AB20" s="92" t="str">
        <f>MID(入力シート!$D30,46,1)</f>
        <v/>
      </c>
    </row>
    <row r="21" spans="1:28" ht="15" customHeight="1" x14ac:dyDescent="0.15">
      <c r="A21" s="445" t="s">
        <v>26</v>
      </c>
      <c r="B21" s="446"/>
      <c r="C21" s="446"/>
      <c r="D21" s="446"/>
      <c r="E21" s="446"/>
      <c r="F21" s="94" t="str">
        <f>MID(入力シート!$D31,1,1)</f>
        <v/>
      </c>
      <c r="G21" s="94" t="str">
        <f>MID(入力シート!$D31,2,1)</f>
        <v/>
      </c>
      <c r="H21" s="94" t="str">
        <f>MID(入力シート!$D31,3,1)</f>
        <v/>
      </c>
      <c r="I21" s="94" t="str">
        <f>MID(入力シート!$D31,4,1)</f>
        <v/>
      </c>
      <c r="J21" s="94" t="str">
        <f>MID(入力シート!$D31,5,1)</f>
        <v/>
      </c>
      <c r="K21" s="94" t="str">
        <f>MID(入力シート!$D31,6,1)</f>
        <v/>
      </c>
      <c r="L21" s="94" t="str">
        <f>MID(入力シート!$D31,7,1)</f>
        <v/>
      </c>
      <c r="M21" s="94" t="str">
        <f>MID(入力シート!$D31,8,1)</f>
        <v/>
      </c>
      <c r="N21" s="94" t="str">
        <f>MID(入力シート!$D31,9,1)</f>
        <v/>
      </c>
      <c r="O21" s="94" t="str">
        <f>MID(入力シート!$D31,10,1)</f>
        <v/>
      </c>
      <c r="P21" s="94" t="str">
        <f>MID(入力シート!$D31,11,1)</f>
        <v/>
      </c>
      <c r="Q21" s="94" t="str">
        <f>MID(入力シート!$D31,12,1)</f>
        <v/>
      </c>
      <c r="R21" s="95" t="str">
        <f>MID(入力シート!$D31,13,1)</f>
        <v/>
      </c>
      <c r="S21" s="99"/>
      <c r="T21" s="99"/>
      <c r="U21" s="99"/>
      <c r="V21" s="99"/>
      <c r="W21" s="99"/>
      <c r="X21" s="99"/>
      <c r="Y21" s="99"/>
      <c r="Z21" s="99"/>
      <c r="AA21" s="99"/>
      <c r="AB21" s="99"/>
    </row>
    <row r="22" spans="1:28" ht="15" customHeight="1" thickBot="1" x14ac:dyDescent="0.2">
      <c r="A22" s="441" t="s">
        <v>27</v>
      </c>
      <c r="B22" s="442"/>
      <c r="C22" s="442"/>
      <c r="D22" s="442"/>
      <c r="E22" s="442"/>
      <c r="F22" s="94" t="str">
        <f>MID(入力シート!$D32,1,1)</f>
        <v/>
      </c>
      <c r="G22" s="94" t="str">
        <f>MID(入力シート!$D32,2,1)</f>
        <v/>
      </c>
      <c r="H22" s="94" t="str">
        <f>MID(入力シート!$D32,3,1)</f>
        <v/>
      </c>
      <c r="I22" s="94" t="str">
        <f>MID(入力シート!$D32,4,1)</f>
        <v/>
      </c>
      <c r="J22" s="94" t="str">
        <f>MID(入力シート!$D32,5,1)</f>
        <v/>
      </c>
      <c r="K22" s="94" t="str">
        <f>MID(入力シート!$D32,6,1)</f>
        <v/>
      </c>
      <c r="L22" s="94" t="str">
        <f>MID(入力シート!$D32,7,1)</f>
        <v/>
      </c>
      <c r="M22" s="94" t="str">
        <f>MID(入力シート!$D32,8,1)</f>
        <v/>
      </c>
      <c r="N22" s="94" t="str">
        <f>MID(入力シート!$D32,9,1)</f>
        <v/>
      </c>
      <c r="O22" s="94" t="str">
        <f>MID(入力シート!$D32,10,1)</f>
        <v/>
      </c>
      <c r="P22" s="94" t="str">
        <f>MID(入力シート!$D32,11,1)</f>
        <v/>
      </c>
      <c r="Q22" s="94" t="str">
        <f>MID(入力シート!$D32,12,1)</f>
        <v/>
      </c>
      <c r="R22" s="95" t="str">
        <f>MID(入力シート!$D32,13,1)</f>
        <v/>
      </c>
      <c r="S22" s="100"/>
      <c r="T22" s="100"/>
      <c r="U22" s="100"/>
      <c r="V22" s="100"/>
      <c r="W22" s="100"/>
      <c r="X22" s="100"/>
      <c r="Y22" s="100"/>
      <c r="Z22" s="100"/>
      <c r="AA22" s="100"/>
      <c r="AB22" s="100"/>
    </row>
    <row r="23" spans="1:28" ht="15" customHeight="1" x14ac:dyDescent="0.15">
      <c r="A23" s="447" t="s">
        <v>28</v>
      </c>
      <c r="B23" s="448"/>
      <c r="C23" s="448"/>
      <c r="D23" s="448"/>
      <c r="E23" s="449"/>
      <c r="F23" s="312" t="str">
        <f>MID(入力シート!$D33,1,1)</f>
        <v/>
      </c>
      <c r="G23" s="312" t="str">
        <f>MID(入力シート!$D33,2,1)</f>
        <v/>
      </c>
      <c r="H23" s="312" t="str">
        <f>MID(入力シート!$D33,3,1)</f>
        <v/>
      </c>
      <c r="I23" s="312" t="str">
        <f>MID(入力シート!$D33,4,1)</f>
        <v/>
      </c>
      <c r="J23" s="312" t="str">
        <f>MID(入力シート!$D33,5,1)</f>
        <v/>
      </c>
      <c r="K23" s="312" t="str">
        <f>MID(入力シート!$D33,6,1)</f>
        <v/>
      </c>
      <c r="L23" s="312" t="str">
        <f>MID(入力シート!$D33,7,1)</f>
        <v/>
      </c>
      <c r="M23" s="312" t="str">
        <f>MID(入力シート!$D33,8,1)</f>
        <v/>
      </c>
      <c r="N23" s="313" t="str">
        <f>MID(入力シート!$D33,9,1)</f>
        <v/>
      </c>
      <c r="O23" s="313" t="str">
        <f>MID(入力シート!$D33,10,1)</f>
        <v/>
      </c>
      <c r="P23" s="313" t="str">
        <f>MID(入力シート!$D33,11,1)</f>
        <v/>
      </c>
      <c r="Q23" s="313" t="str">
        <f>MID(入力シート!$D33,12,1)</f>
        <v/>
      </c>
      <c r="R23" s="313" t="str">
        <f>MID(入力シート!$D33,13,1)</f>
        <v/>
      </c>
      <c r="S23" s="313" t="str">
        <f>MID(入力シート!$D33,14,1)</f>
        <v/>
      </c>
      <c r="T23" s="313" t="str">
        <f>MID(入力シート!$D33,15,1)</f>
        <v/>
      </c>
      <c r="U23" s="313" t="str">
        <f>MID(入力シート!$D33,16,1)</f>
        <v/>
      </c>
      <c r="V23" s="313" t="str">
        <f>MID(入力シート!$D33,17,1)</f>
        <v/>
      </c>
      <c r="W23" s="313" t="str">
        <f>MID(入力シート!$D33,18,1)</f>
        <v/>
      </c>
      <c r="X23" s="313" t="str">
        <f>MID(入力シート!$D33,19,1)</f>
        <v/>
      </c>
      <c r="Y23" s="313" t="str">
        <f>MID(入力シート!$D33,20,1)</f>
        <v/>
      </c>
      <c r="Z23" s="313" t="str">
        <f>MID(入力シート!$D33,21,1)</f>
        <v/>
      </c>
      <c r="AA23" s="313" t="str">
        <f>MID(入力シート!$D33,22,1)</f>
        <v/>
      </c>
      <c r="AB23" s="90" t="str">
        <f>MID(入力シート!$D33,23,1)</f>
        <v/>
      </c>
    </row>
    <row r="24" spans="1:28" ht="15" customHeight="1" thickBot="1" x14ac:dyDescent="0.2">
      <c r="A24" s="450"/>
      <c r="B24" s="451"/>
      <c r="C24" s="451"/>
      <c r="D24" s="451"/>
      <c r="E24" s="452"/>
      <c r="F24" s="311" t="str">
        <f>MID(入力シート!$D33,24,1)</f>
        <v/>
      </c>
      <c r="G24" s="311" t="str">
        <f>MID(入力シート!$D33,25,1)</f>
        <v/>
      </c>
      <c r="H24" s="311" t="str">
        <f>MID(入力シート!$D33,26,1)</f>
        <v/>
      </c>
      <c r="I24" s="311" t="str">
        <f>MID(入力シート!$D33,27,1)</f>
        <v/>
      </c>
      <c r="J24" s="311" t="str">
        <f>MID(入力シート!$D33,28,1)</f>
        <v/>
      </c>
      <c r="K24" s="311" t="str">
        <f>MID(入力シート!$D33,29,1)</f>
        <v/>
      </c>
      <c r="L24" s="311" t="str">
        <f>MID(入力シート!$D33,30,1)</f>
        <v/>
      </c>
      <c r="M24" s="311" t="str">
        <f>MID(入力シート!$D33,31,1)</f>
        <v/>
      </c>
      <c r="N24" s="311" t="str">
        <f>MID(入力シート!$D33,32,1)</f>
        <v/>
      </c>
      <c r="O24" s="311" t="str">
        <f>MID(入力シート!$D33,33,1)</f>
        <v/>
      </c>
      <c r="P24" s="311" t="str">
        <f>MID(入力シート!$D33,34,1)</f>
        <v/>
      </c>
      <c r="Q24" s="311" t="str">
        <f>MID(入力シート!$D33,35,1)</f>
        <v/>
      </c>
      <c r="R24" s="311" t="str">
        <f>MID(入力シート!$D33,36,1)</f>
        <v/>
      </c>
      <c r="S24" s="311" t="str">
        <f>MID(入力シート!$D33,37,1)</f>
        <v/>
      </c>
      <c r="T24" s="311" t="str">
        <f>MID(入力シート!$D33,38,1)</f>
        <v/>
      </c>
      <c r="U24" s="311" t="str">
        <f>MID(入力シート!$D33,39,1)</f>
        <v/>
      </c>
      <c r="V24" s="311" t="str">
        <f>MID(入力シート!$D33,40,1)</f>
        <v/>
      </c>
      <c r="W24" s="311" t="str">
        <f>MID(入力シート!$D33,41,1)</f>
        <v/>
      </c>
      <c r="X24" s="311" t="str">
        <f>MID(入力シート!$D33,42,1)</f>
        <v/>
      </c>
      <c r="Y24" s="311" t="str">
        <f>MID(入力シート!$D33,43,1)</f>
        <v/>
      </c>
      <c r="Z24" s="311" t="str">
        <f>MID(入力シート!$D33,44,1)</f>
        <v/>
      </c>
      <c r="AA24" s="311" t="str">
        <f>MID(入力シート!$D33,45,1)</f>
        <v/>
      </c>
      <c r="AB24" s="92" t="str">
        <f>MID(入力シート!$D33,46,1)</f>
        <v/>
      </c>
    </row>
    <row r="25" spans="1:28" ht="15" customHeight="1" x14ac:dyDescent="0.15">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row>
    <row r="26" spans="1:28" ht="15" customHeight="1" x14ac:dyDescent="0.15">
      <c r="A26" s="80" t="s">
        <v>11</v>
      </c>
      <c r="B26" s="80" t="s">
        <v>31</v>
      </c>
    </row>
    <row r="28" spans="1:28" ht="15" customHeight="1" thickBot="1" x14ac:dyDescent="0.2">
      <c r="A28" s="80" t="s">
        <v>21</v>
      </c>
      <c r="D28" s="101"/>
      <c r="E28" s="101"/>
      <c r="F28" s="57" t="s">
        <v>125</v>
      </c>
    </row>
    <row r="29" spans="1:28" ht="15" customHeight="1" x14ac:dyDescent="0.15">
      <c r="A29" s="437" t="s">
        <v>387</v>
      </c>
      <c r="B29" s="438"/>
      <c r="C29" s="439"/>
      <c r="D29" s="440" t="s">
        <v>14</v>
      </c>
      <c r="E29" s="440"/>
      <c r="F29" s="89" t="str">
        <f>MID(入力シート!$D36,1,1)</f>
        <v/>
      </c>
      <c r="G29" s="89" t="str">
        <f>MID(入力シート!$D36,2,1)</f>
        <v/>
      </c>
      <c r="H29" s="89" t="str">
        <f>MID(入力シート!$D36,3,1)</f>
        <v/>
      </c>
      <c r="I29" s="89" t="str">
        <f>MID(入力シート!$D36,4,1)</f>
        <v/>
      </c>
      <c r="J29" s="89" t="str">
        <f>MID(入力シート!$D36,5,1)</f>
        <v/>
      </c>
      <c r="K29" s="89" t="str">
        <f>MID(入力シート!$D36,6,1)</f>
        <v/>
      </c>
      <c r="L29" s="89" t="str">
        <f>MID(入力シート!$D36,7,1)</f>
        <v/>
      </c>
      <c r="M29" s="89" t="str">
        <f>MID(入力シート!$D36,8,1)</f>
        <v/>
      </c>
      <c r="N29" s="89" t="str">
        <f>MID(入力シート!$D36,9,1)</f>
        <v/>
      </c>
      <c r="O29" s="89" t="str">
        <f>MID(入力シート!$D36,10,1)</f>
        <v/>
      </c>
      <c r="P29" s="89" t="str">
        <f>MID(入力シート!$D36,11,1)</f>
        <v/>
      </c>
      <c r="Q29" s="89" t="str">
        <f>MID(入力シート!$D36,12,1)</f>
        <v/>
      </c>
      <c r="R29" s="89" t="str">
        <f>MID(入力シート!$D36,13,1)</f>
        <v/>
      </c>
      <c r="S29" s="89" t="str">
        <f>MID(入力シート!$D36,14,1)</f>
        <v/>
      </c>
      <c r="T29" s="89" t="str">
        <f>MID(入力シート!$D36,15,1)</f>
        <v/>
      </c>
      <c r="U29" s="89" t="str">
        <f>MID(入力シート!$D36,16,1)</f>
        <v/>
      </c>
      <c r="V29" s="89" t="str">
        <f>MID(入力シート!$D36,17,1)</f>
        <v/>
      </c>
      <c r="W29" s="89" t="str">
        <f>MID(入力シート!$D36,18,1)</f>
        <v/>
      </c>
      <c r="X29" s="89" t="str">
        <f>MID(入力シート!$D36,19,1)</f>
        <v/>
      </c>
      <c r="Y29" s="89" t="str">
        <f>MID(入力シート!$D36,20,1)</f>
        <v/>
      </c>
      <c r="Z29" s="89" t="str">
        <f>MID(入力シート!$D36,21,1)</f>
        <v/>
      </c>
      <c r="AA29" s="89" t="str">
        <f>MID(入力シート!$D36,22,1)</f>
        <v/>
      </c>
      <c r="AB29" s="90" t="str">
        <f>MID(入力シート!$D36,23,1)</f>
        <v/>
      </c>
    </row>
    <row r="30" spans="1:28" ht="15" customHeight="1" x14ac:dyDescent="0.15">
      <c r="A30" s="504" t="s">
        <v>388</v>
      </c>
      <c r="B30" s="505"/>
      <c r="C30" s="505"/>
      <c r="D30" s="506"/>
      <c r="E30" s="507"/>
      <c r="F30" s="94" t="str">
        <f>MID(入力シート!$D37,1,1)</f>
        <v/>
      </c>
      <c r="G30" s="94" t="str">
        <f>MID(入力シート!$D37,2,1)</f>
        <v/>
      </c>
      <c r="H30" s="94" t="str">
        <f>MID(入力シート!$D37,3,1)</f>
        <v/>
      </c>
      <c r="I30" s="94" t="str">
        <f>MID(入力シート!$D37,4,1)</f>
        <v/>
      </c>
      <c r="J30" s="94" t="str">
        <f>MID(入力シート!$D37,5,1)</f>
        <v/>
      </c>
      <c r="K30" s="94" t="str">
        <f>MID(入力シート!$D37,6,1)</f>
        <v/>
      </c>
      <c r="L30" s="94" t="str">
        <f>MID(入力シート!$D37,7,1)</f>
        <v/>
      </c>
      <c r="M30" s="94" t="str">
        <f>MID(入力シート!$D37,8,1)</f>
        <v/>
      </c>
      <c r="N30" s="94" t="str">
        <f>MID(入力シート!$D37,9,1)</f>
        <v/>
      </c>
      <c r="O30" s="94" t="str">
        <f>MID(入力シート!$D37,10,1)</f>
        <v/>
      </c>
      <c r="P30" s="94" t="str">
        <f>MID(入力シート!$D37,11,1)</f>
        <v/>
      </c>
      <c r="Q30" s="94" t="str">
        <f>MID(入力シート!$D37,12,1)</f>
        <v/>
      </c>
      <c r="R30" s="94" t="str">
        <f>MID(入力シート!$D37,13,1)</f>
        <v/>
      </c>
      <c r="S30" s="94" t="str">
        <f>MID(入力シート!$D37,14,1)</f>
        <v/>
      </c>
      <c r="T30" s="94" t="str">
        <f>MID(入力シート!$D37,15,1)</f>
        <v/>
      </c>
      <c r="U30" s="94" t="str">
        <f>MID(入力シート!$D37,16,1)</f>
        <v/>
      </c>
      <c r="V30" s="94" t="str">
        <f>MID(入力シート!$D37,17,1)</f>
        <v/>
      </c>
      <c r="W30" s="94" t="str">
        <f>MID(入力シート!$D37,18,1)</f>
        <v/>
      </c>
      <c r="X30" s="94" t="str">
        <f>MID(入力シート!$D37,19,1)</f>
        <v/>
      </c>
      <c r="Y30" s="94" t="str">
        <f>MID(入力シート!$D37,20,1)</f>
        <v/>
      </c>
      <c r="Z30" s="94" t="str">
        <f>MID(入力シート!$D37,21,1)</f>
        <v/>
      </c>
      <c r="AA30" s="94" t="str">
        <f>MID(入力シート!$D37,22,1)</f>
        <v/>
      </c>
      <c r="AB30" s="95" t="str">
        <f>MID(入力シート!$D37,23,1)</f>
        <v/>
      </c>
    </row>
    <row r="31" spans="1:28" ht="15" customHeight="1" thickBot="1" x14ac:dyDescent="0.2">
      <c r="A31" s="441" t="s">
        <v>44</v>
      </c>
      <c r="B31" s="442"/>
      <c r="C31" s="442"/>
      <c r="D31" s="442"/>
      <c r="E31" s="442"/>
      <c r="F31" s="94" t="str">
        <f>MID(入力シート!$D38,1,1)</f>
        <v/>
      </c>
      <c r="G31" s="94" t="str">
        <f>MID(入力シート!$D38,2,1)</f>
        <v/>
      </c>
      <c r="H31" s="94" t="str">
        <f>MID(入力シート!$D38,3,1)</f>
        <v/>
      </c>
      <c r="I31" s="94" t="str">
        <f>MID(入力シート!$D38,4,1)</f>
        <v/>
      </c>
      <c r="J31" s="94" t="str">
        <f>MID(入力シート!$D38,5,1)</f>
        <v/>
      </c>
      <c r="K31" s="94" t="str">
        <f>MID(入力シート!$D38,6,1)</f>
        <v/>
      </c>
      <c r="L31" s="94" t="str">
        <f>MID(入力シート!$D38,7,1)</f>
        <v/>
      </c>
      <c r="M31" s="94" t="str">
        <f>MID(入力シート!$D38,8,1)</f>
        <v/>
      </c>
      <c r="N31" s="94" t="str">
        <f>MID(入力シート!$D38,9,1)</f>
        <v/>
      </c>
      <c r="O31" s="94" t="str">
        <f>MID(入力シート!$D38,10,1)</f>
        <v/>
      </c>
      <c r="P31" s="94" t="str">
        <f>MID(入力シート!$D38,11,1)</f>
        <v/>
      </c>
      <c r="Q31" s="94" t="str">
        <f>MID(入力シート!$D38,12,1)</f>
        <v/>
      </c>
      <c r="R31" s="94" t="str">
        <f>MID(入力シート!$D38,13,1)</f>
        <v/>
      </c>
      <c r="S31" s="94" t="str">
        <f>MID(入力シート!$D38,14,1)</f>
        <v/>
      </c>
      <c r="T31" s="94" t="str">
        <f>MID(入力シート!$D38,15,1)</f>
        <v/>
      </c>
      <c r="U31" s="94" t="str">
        <f>MID(入力シート!$D38,16,1)</f>
        <v/>
      </c>
      <c r="V31" s="94" t="str">
        <f>MID(入力シート!$D38,17,1)</f>
        <v/>
      </c>
      <c r="W31" s="94" t="str">
        <f>MID(入力シート!$D38,18,1)</f>
        <v/>
      </c>
      <c r="X31" s="94" t="str">
        <f>MID(入力シート!$D38,19,1)</f>
        <v/>
      </c>
      <c r="Y31" s="310" t="str">
        <f>MID(入力シート!$D38,20,1)</f>
        <v/>
      </c>
      <c r="Z31" s="310" t="str">
        <f>MID(入力シート!$D38,21,1)</f>
        <v/>
      </c>
      <c r="AA31" s="310" t="str">
        <f>MID(入力シート!$D38,22,1)</f>
        <v/>
      </c>
      <c r="AB31" s="318" t="str">
        <f>MID(入力シート!$D38,23,1)</f>
        <v/>
      </c>
    </row>
    <row r="32" spans="1:28" ht="15" customHeight="1" x14ac:dyDescent="0.15">
      <c r="A32" s="461" t="s">
        <v>8</v>
      </c>
      <c r="B32" s="462"/>
      <c r="C32" s="463"/>
      <c r="D32" s="446" t="s">
        <v>14</v>
      </c>
      <c r="E32" s="446"/>
      <c r="F32" s="94" t="str">
        <f>MID(入力シート!$D39,1,1)</f>
        <v/>
      </c>
      <c r="G32" s="94" t="str">
        <f>MID(入力シート!$D39,2,1)</f>
        <v/>
      </c>
      <c r="H32" s="94" t="str">
        <f>MID(入力シート!$D39,3,1)</f>
        <v/>
      </c>
      <c r="I32" s="94" t="str">
        <f>MID(入力シート!$D39,4,1)</f>
        <v/>
      </c>
      <c r="J32" s="94" t="str">
        <f>MID(入力シート!$D39,5,1)</f>
        <v/>
      </c>
      <c r="K32" s="94" t="str">
        <f>MID(入力シート!$D39,6,1)</f>
        <v/>
      </c>
      <c r="L32" s="94" t="str">
        <f>MID(入力シート!$D39,7,1)</f>
        <v/>
      </c>
      <c r="M32" s="94" t="str">
        <f>MID(入力シート!$D39,8,1)</f>
        <v/>
      </c>
      <c r="N32" s="94" t="str">
        <f>MID(入力シート!$D39,9,1)</f>
        <v/>
      </c>
      <c r="O32" s="94" t="str">
        <f>MID(入力シート!$D39,10,1)</f>
        <v/>
      </c>
      <c r="P32" s="94" t="str">
        <f>MID(入力シート!$D39,11,1)</f>
        <v/>
      </c>
      <c r="Q32" s="94" t="str">
        <f>MID(入力シート!$D39,12,1)</f>
        <v/>
      </c>
      <c r="R32" s="94" t="str">
        <f>MID(入力シート!$D39,13,1)</f>
        <v/>
      </c>
      <c r="S32" s="94" t="str">
        <f>MID(入力シート!$D39,14,1)</f>
        <v/>
      </c>
      <c r="T32" s="94" t="str">
        <f>MID(入力シート!$D39,15,1)</f>
        <v/>
      </c>
      <c r="U32" s="94" t="str">
        <f>MID(入力シート!$D39,16,1)</f>
        <v/>
      </c>
      <c r="V32" s="94" t="str">
        <f>MID(入力シート!$D39,17,1)</f>
        <v/>
      </c>
      <c r="W32" s="94" t="str">
        <f>MID(入力シート!$D39,18,1)</f>
        <v/>
      </c>
      <c r="X32" s="309" t="str">
        <f>MID(入力シート!$D39,19,1)</f>
        <v/>
      </c>
      <c r="Y32" s="431" t="s">
        <v>971</v>
      </c>
      <c r="Z32" s="432"/>
      <c r="AA32" s="432"/>
      <c r="AB32" s="433"/>
    </row>
    <row r="33" spans="1:34" ht="15" customHeight="1" thickBot="1" x14ac:dyDescent="0.2">
      <c r="A33" s="471" t="s">
        <v>43</v>
      </c>
      <c r="B33" s="472"/>
      <c r="C33" s="472"/>
      <c r="D33" s="472"/>
      <c r="E33" s="473"/>
      <c r="F33" s="94" t="str">
        <f>MID(入力シート!$D40,1,1)</f>
        <v/>
      </c>
      <c r="G33" s="94" t="str">
        <f>MID(入力シート!$D40,2,1)</f>
        <v/>
      </c>
      <c r="H33" s="94" t="str">
        <f>MID(入力シート!$D40,3,1)</f>
        <v/>
      </c>
      <c r="I33" s="94" t="str">
        <f>MID(入力シート!$D40,4,1)</f>
        <v/>
      </c>
      <c r="J33" s="94" t="str">
        <f>MID(入力シート!$D40,5,1)</f>
        <v/>
      </c>
      <c r="K33" s="94" t="str">
        <f>MID(入力シート!$D40,6,1)</f>
        <v/>
      </c>
      <c r="L33" s="94" t="str">
        <f>MID(入力シート!$D40,7,1)</f>
        <v/>
      </c>
      <c r="M33" s="94" t="str">
        <f>MID(入力シート!$D40,8,1)</f>
        <v/>
      </c>
      <c r="N33" s="85" t="str">
        <f>MID(入力シート!$D40,9,1)</f>
        <v/>
      </c>
      <c r="O33" s="85" t="str">
        <f>MID(入力シート!$D40,10,1)</f>
        <v/>
      </c>
      <c r="P33" s="85" t="str">
        <f>MID(入力シート!$D40,11,1)</f>
        <v/>
      </c>
      <c r="Q33" s="85" t="str">
        <f>MID(入力シート!$D40,12,1)</f>
        <v/>
      </c>
      <c r="R33" s="85" t="str">
        <f>MID(入力シート!$D40,13,1)</f>
        <v/>
      </c>
      <c r="S33" s="85" t="str">
        <f>MID(入力シート!$D40,14,1)</f>
        <v/>
      </c>
      <c r="T33" s="85" t="str">
        <f>MID(入力シート!$D40,15,1)</f>
        <v/>
      </c>
      <c r="U33" s="85" t="str">
        <f>MID(入力シート!$D40,16,1)</f>
        <v/>
      </c>
      <c r="V33" s="85" t="str">
        <f>MID(入力シート!$D40,17,1)</f>
        <v/>
      </c>
      <c r="W33" s="85" t="str">
        <f>MID(入力シート!$D40,18,1)</f>
        <v/>
      </c>
      <c r="X33" s="308" t="str">
        <f>MID(入力シート!$D40,19,1)</f>
        <v/>
      </c>
      <c r="Y33" s="434" t="str">
        <f>IF(入力シート!H40="","",入力シート!H40)</f>
        <v/>
      </c>
      <c r="Z33" s="435"/>
      <c r="AA33" s="435"/>
      <c r="AB33" s="436"/>
    </row>
    <row r="34" spans="1:34" ht="15" customHeight="1" thickBot="1" x14ac:dyDescent="0.2">
      <c r="A34" s="441" t="s">
        <v>24</v>
      </c>
      <c r="B34" s="442"/>
      <c r="C34" s="442"/>
      <c r="D34" s="442"/>
      <c r="E34" s="442"/>
      <c r="F34" s="94" t="str">
        <f>MID(入力シート!$D41,1,1)</f>
        <v/>
      </c>
      <c r="G34" s="94" t="str">
        <f>MID(入力シート!$D41,2,1)</f>
        <v/>
      </c>
      <c r="H34" s="94" t="str">
        <f>MID(入力シート!$D41,3,1)</f>
        <v/>
      </c>
      <c r="I34" s="96" t="str">
        <f>MID(入力シート!$D41,4,1)</f>
        <v/>
      </c>
      <c r="J34" s="94" t="str">
        <f>MID(入力シート!$D41,5,1)</f>
        <v/>
      </c>
      <c r="K34" s="94" t="str">
        <f>MID(入力シート!$D41,6,1)</f>
        <v/>
      </c>
      <c r="L34" s="94" t="str">
        <f>MID(入力シート!$D41,7,1)</f>
        <v/>
      </c>
      <c r="M34" s="95" t="str">
        <f>MID(入力シート!$D41,8,1)</f>
        <v/>
      </c>
      <c r="N34" s="97"/>
      <c r="O34" s="98"/>
      <c r="P34" s="98"/>
      <c r="Q34" s="98"/>
      <c r="R34" s="98"/>
      <c r="S34" s="98"/>
      <c r="T34" s="98"/>
      <c r="U34" s="98"/>
      <c r="V34" s="98"/>
      <c r="W34" s="98"/>
      <c r="X34" s="98"/>
      <c r="Y34" s="98"/>
      <c r="Z34" s="98"/>
      <c r="AA34" s="98"/>
      <c r="AB34" s="98"/>
    </row>
    <row r="35" spans="1:34" ht="15" customHeight="1" x14ac:dyDescent="0.15">
      <c r="A35" s="443" t="s">
        <v>25</v>
      </c>
      <c r="B35" s="444"/>
      <c r="C35" s="444"/>
      <c r="D35" s="444"/>
      <c r="E35" s="444"/>
      <c r="F35" s="94" t="str">
        <f>MID(入力シート!$D42,1,1)</f>
        <v/>
      </c>
      <c r="G35" s="94" t="str">
        <f>MID(入力シート!$D42,2,1)</f>
        <v/>
      </c>
      <c r="H35" s="94" t="str">
        <f>MID(入力シート!$D42,3,1)</f>
        <v/>
      </c>
      <c r="I35" s="94" t="str">
        <f>MID(入力シート!$D42,4,1)</f>
        <v/>
      </c>
      <c r="J35" s="94" t="str">
        <f>MID(入力シート!$D42,5,1)</f>
        <v/>
      </c>
      <c r="K35" s="94" t="str">
        <f>MID(入力シート!$D42,6,1)</f>
        <v/>
      </c>
      <c r="L35" s="94" t="str">
        <f>MID(入力シート!$D42,7,1)</f>
        <v/>
      </c>
      <c r="M35" s="94" t="str">
        <f>MID(入力シート!$D42,8,1)</f>
        <v/>
      </c>
      <c r="N35" s="91" t="str">
        <f>MID(入力シート!$D42,9,1)</f>
        <v/>
      </c>
      <c r="O35" s="91" t="str">
        <f>MID(入力シート!$D42,10,1)</f>
        <v/>
      </c>
      <c r="P35" s="91" t="str">
        <f>MID(入力シート!$D42,11,1)</f>
        <v/>
      </c>
      <c r="Q35" s="91" t="str">
        <f>MID(入力シート!$D42,12,1)</f>
        <v/>
      </c>
      <c r="R35" s="91" t="str">
        <f>MID(入力シート!$D42,13,1)</f>
        <v/>
      </c>
      <c r="S35" s="91" t="str">
        <f>MID(入力シート!$D42,14,1)</f>
        <v/>
      </c>
      <c r="T35" s="91" t="str">
        <f>MID(入力シート!$D42,15,1)</f>
        <v/>
      </c>
      <c r="U35" s="91" t="str">
        <f>MID(入力シート!$D42,16,1)</f>
        <v/>
      </c>
      <c r="V35" s="91" t="str">
        <f>MID(入力シート!$D42,17,1)</f>
        <v/>
      </c>
      <c r="W35" s="91" t="str">
        <f>MID(入力シート!$D42,18,1)</f>
        <v/>
      </c>
      <c r="X35" s="91" t="str">
        <f>MID(入力シート!$D42,19,1)</f>
        <v/>
      </c>
      <c r="Y35" s="91" t="str">
        <f>MID(入力シート!$D42,20,1)</f>
        <v/>
      </c>
      <c r="Z35" s="91" t="str">
        <f>MID(入力シート!$D42,21,1)</f>
        <v/>
      </c>
      <c r="AA35" s="91" t="str">
        <f>MID(入力シート!$D42,22,1)</f>
        <v/>
      </c>
      <c r="AB35" s="90" t="str">
        <f>MID(入力シート!$D42,23,1)</f>
        <v/>
      </c>
    </row>
    <row r="36" spans="1:34" ht="15" customHeight="1" thickBot="1" x14ac:dyDescent="0.2">
      <c r="A36" s="445"/>
      <c r="B36" s="446"/>
      <c r="C36" s="446"/>
      <c r="D36" s="446"/>
      <c r="E36" s="446"/>
      <c r="F36" s="94" t="str">
        <f>MID(入力シート!$D42,24,1)</f>
        <v/>
      </c>
      <c r="G36" s="94" t="str">
        <f>MID(入力シート!$D42,25,1)</f>
        <v/>
      </c>
      <c r="H36" s="94" t="str">
        <f>MID(入力シート!$D42,26,1)</f>
        <v/>
      </c>
      <c r="I36" s="94" t="str">
        <f>MID(入力シート!$D42,27,1)</f>
        <v/>
      </c>
      <c r="J36" s="94" t="str">
        <f>MID(入力シート!$D42,28,1)</f>
        <v/>
      </c>
      <c r="K36" s="94" t="str">
        <f>MID(入力シート!$D42,29,1)</f>
        <v/>
      </c>
      <c r="L36" s="94" t="str">
        <f>MID(入力シート!$D42,30,1)</f>
        <v/>
      </c>
      <c r="M36" s="94" t="str">
        <f>MID(入力シート!$D42,31,1)</f>
        <v/>
      </c>
      <c r="N36" s="94" t="str">
        <f>MID(入力シート!$D42,32,1)</f>
        <v/>
      </c>
      <c r="O36" s="94" t="str">
        <f>MID(入力シート!$D42,33,1)</f>
        <v/>
      </c>
      <c r="P36" s="94" t="str">
        <f>MID(入力シート!$D42,34,1)</f>
        <v/>
      </c>
      <c r="Q36" s="94" t="str">
        <f>MID(入力シート!$D42,35,1)</f>
        <v/>
      </c>
      <c r="R36" s="94" t="str">
        <f>MID(入力シート!$D42,36,1)</f>
        <v/>
      </c>
      <c r="S36" s="85" t="str">
        <f>MID(入力シート!$D42,37,1)</f>
        <v/>
      </c>
      <c r="T36" s="85" t="str">
        <f>MID(入力シート!$D42,38,1)</f>
        <v/>
      </c>
      <c r="U36" s="85" t="str">
        <f>MID(入力シート!$D42,39,1)</f>
        <v/>
      </c>
      <c r="V36" s="85" t="str">
        <f>MID(入力シート!$D42,40,1)</f>
        <v/>
      </c>
      <c r="W36" s="85" t="str">
        <f>MID(入力シート!$D42,41,1)</f>
        <v/>
      </c>
      <c r="X36" s="85" t="str">
        <f>MID(入力シート!$D42,42,1)</f>
        <v/>
      </c>
      <c r="Y36" s="85" t="str">
        <f>MID(入力シート!$D42,43,1)</f>
        <v/>
      </c>
      <c r="Z36" s="85" t="str">
        <f>MID(入力シート!$D42,44,1)</f>
        <v/>
      </c>
      <c r="AA36" s="85" t="str">
        <f>MID(入力シート!$D42,45,1)</f>
        <v/>
      </c>
      <c r="AB36" s="92" t="str">
        <f>MID(入力シート!$D42,46,1)</f>
        <v/>
      </c>
    </row>
    <row r="37" spans="1:34" ht="15" customHeight="1" x14ac:dyDescent="0.15">
      <c r="A37" s="445" t="s">
        <v>26</v>
      </c>
      <c r="B37" s="446"/>
      <c r="C37" s="446"/>
      <c r="D37" s="446"/>
      <c r="E37" s="446"/>
      <c r="F37" s="94" t="str">
        <f>MID(入力シート!$D43,1,1)</f>
        <v/>
      </c>
      <c r="G37" s="94" t="str">
        <f>MID(入力シート!$D43,2,1)</f>
        <v/>
      </c>
      <c r="H37" s="94" t="str">
        <f>MID(入力シート!$D43,3,1)</f>
        <v/>
      </c>
      <c r="I37" s="94" t="str">
        <f>MID(入力シート!$D43,4,1)</f>
        <v/>
      </c>
      <c r="J37" s="94" t="str">
        <f>MID(入力シート!$D43,5,1)</f>
        <v/>
      </c>
      <c r="K37" s="94" t="str">
        <f>MID(入力シート!$D43,6,1)</f>
        <v/>
      </c>
      <c r="L37" s="94" t="str">
        <f>MID(入力シート!$D43,7,1)</f>
        <v/>
      </c>
      <c r="M37" s="94" t="str">
        <f>MID(入力シート!$D43,8,1)</f>
        <v/>
      </c>
      <c r="N37" s="94" t="str">
        <f>MID(入力シート!$D43,9,1)</f>
        <v/>
      </c>
      <c r="O37" s="94" t="str">
        <f>MID(入力シート!$D43,10,1)</f>
        <v/>
      </c>
      <c r="P37" s="94" t="str">
        <f>MID(入力シート!$D43,11,1)</f>
        <v/>
      </c>
      <c r="Q37" s="94" t="str">
        <f>MID(入力シート!$D43,12,1)</f>
        <v/>
      </c>
      <c r="R37" s="95" t="str">
        <f>MID(入力シート!$D43,13,1)</f>
        <v/>
      </c>
      <c r="S37" s="99"/>
      <c r="T37" s="99"/>
      <c r="U37" s="99"/>
      <c r="V37" s="99"/>
      <c r="W37" s="99"/>
      <c r="X37" s="99"/>
      <c r="Y37" s="99"/>
      <c r="Z37" s="99"/>
      <c r="AA37" s="99"/>
      <c r="AB37" s="99"/>
    </row>
    <row r="38" spans="1:34" ht="15" customHeight="1" thickBot="1" x14ac:dyDescent="0.2">
      <c r="A38" s="441" t="s">
        <v>27</v>
      </c>
      <c r="B38" s="442"/>
      <c r="C38" s="442"/>
      <c r="D38" s="442"/>
      <c r="E38" s="442"/>
      <c r="F38" s="94" t="str">
        <f>MID(入力シート!$D44,1,1)</f>
        <v/>
      </c>
      <c r="G38" s="94" t="str">
        <f>MID(入力シート!$D44,2,1)</f>
        <v/>
      </c>
      <c r="H38" s="94" t="str">
        <f>MID(入力シート!$D44,3,1)</f>
        <v/>
      </c>
      <c r="I38" s="94" t="str">
        <f>MID(入力シート!$D44,4,1)</f>
        <v/>
      </c>
      <c r="J38" s="94" t="str">
        <f>MID(入力シート!$D44,5,1)</f>
        <v/>
      </c>
      <c r="K38" s="94" t="str">
        <f>MID(入力シート!$D44,6,1)</f>
        <v/>
      </c>
      <c r="L38" s="94" t="str">
        <f>MID(入力シート!$D44,7,1)</f>
        <v/>
      </c>
      <c r="M38" s="94" t="str">
        <f>MID(入力シート!$D44,8,1)</f>
        <v/>
      </c>
      <c r="N38" s="94" t="str">
        <f>MID(入力シート!$D44,9,1)</f>
        <v/>
      </c>
      <c r="O38" s="94" t="str">
        <f>MID(入力シート!$D44,10,1)</f>
        <v/>
      </c>
      <c r="P38" s="94" t="str">
        <f>MID(入力シート!$D44,11,1)</f>
        <v/>
      </c>
      <c r="Q38" s="94" t="str">
        <f>MID(入力シート!$D44,12,1)</f>
        <v/>
      </c>
      <c r="R38" s="95" t="str">
        <f>MID(入力シート!$D44,13,1)</f>
        <v/>
      </c>
      <c r="S38" s="100"/>
      <c r="T38" s="100"/>
      <c r="U38" s="100"/>
      <c r="V38" s="100"/>
      <c r="W38" s="100"/>
      <c r="X38" s="100"/>
      <c r="Y38" s="100"/>
      <c r="Z38" s="100"/>
      <c r="AA38" s="100"/>
      <c r="AB38" s="100"/>
    </row>
    <row r="39" spans="1:34" ht="15" customHeight="1" x14ac:dyDescent="0.15">
      <c r="A39" s="447" t="s">
        <v>28</v>
      </c>
      <c r="B39" s="448"/>
      <c r="C39" s="448"/>
      <c r="D39" s="448"/>
      <c r="E39" s="449"/>
      <c r="F39" s="312" t="str">
        <f>MID(入力シート!$D45,1,1)</f>
        <v/>
      </c>
      <c r="G39" s="312" t="str">
        <f>MID(入力シート!$D45,2,1)</f>
        <v/>
      </c>
      <c r="H39" s="312" t="str">
        <f>MID(入力シート!$D45,3,1)</f>
        <v/>
      </c>
      <c r="I39" s="312" t="str">
        <f>MID(入力シート!$D45,4,1)</f>
        <v/>
      </c>
      <c r="J39" s="312" t="str">
        <f>MID(入力シート!$D45,5,1)</f>
        <v/>
      </c>
      <c r="K39" s="312" t="str">
        <f>MID(入力シート!$D45,6,1)</f>
        <v/>
      </c>
      <c r="L39" s="312" t="str">
        <f>MID(入力シート!$D45,7,1)</f>
        <v/>
      </c>
      <c r="M39" s="312" t="str">
        <f>MID(入力シート!$D45,8,1)</f>
        <v/>
      </c>
      <c r="N39" s="313" t="str">
        <f>MID(入力シート!$D45,9,1)</f>
        <v/>
      </c>
      <c r="O39" s="313" t="str">
        <f>MID(入力シート!$D45,10,1)</f>
        <v/>
      </c>
      <c r="P39" s="313" t="str">
        <f>MID(入力シート!$D45,11,1)</f>
        <v/>
      </c>
      <c r="Q39" s="313" t="str">
        <f>MID(入力シート!$D45,12,1)</f>
        <v/>
      </c>
      <c r="R39" s="313" t="str">
        <f>MID(入力シート!$D45,13,1)</f>
        <v/>
      </c>
      <c r="S39" s="313" t="str">
        <f>MID(入力シート!$D45,14,1)</f>
        <v/>
      </c>
      <c r="T39" s="313" t="str">
        <f>MID(入力シート!$D45,15,1)</f>
        <v/>
      </c>
      <c r="U39" s="313" t="str">
        <f>MID(入力シート!$D45,16,1)</f>
        <v/>
      </c>
      <c r="V39" s="313" t="str">
        <f>MID(入力シート!$D45,17,1)</f>
        <v/>
      </c>
      <c r="W39" s="313" t="str">
        <f>MID(入力シート!$D45,18,1)</f>
        <v/>
      </c>
      <c r="X39" s="313" t="str">
        <f>MID(入力シート!$D45,19,1)</f>
        <v/>
      </c>
      <c r="Y39" s="313" t="str">
        <f>MID(入力シート!$D45,20,1)</f>
        <v/>
      </c>
      <c r="Z39" s="313" t="str">
        <f>MID(入力シート!$D45,21,1)</f>
        <v/>
      </c>
      <c r="AA39" s="313" t="str">
        <f>MID(入力シート!$D45,22,1)</f>
        <v/>
      </c>
      <c r="AB39" s="90" t="str">
        <f>MID(入力シート!$D45,23,1)</f>
        <v/>
      </c>
    </row>
    <row r="40" spans="1:34" ht="15" customHeight="1" thickBot="1" x14ac:dyDescent="0.2">
      <c r="A40" s="450"/>
      <c r="B40" s="451"/>
      <c r="C40" s="451"/>
      <c r="D40" s="451"/>
      <c r="E40" s="452"/>
      <c r="F40" s="311" t="str">
        <f>MID(入力シート!$D45,24,1)</f>
        <v/>
      </c>
      <c r="G40" s="311" t="str">
        <f>MID(入力シート!$D45,25,1)</f>
        <v/>
      </c>
      <c r="H40" s="311" t="str">
        <f>MID(入力シート!$D45,26,1)</f>
        <v/>
      </c>
      <c r="I40" s="311" t="str">
        <f>MID(入力シート!$D45,27,1)</f>
        <v/>
      </c>
      <c r="J40" s="311" t="str">
        <f>MID(入力シート!$D45,28,1)</f>
        <v/>
      </c>
      <c r="K40" s="311" t="str">
        <f>MID(入力シート!$D45,29,1)</f>
        <v/>
      </c>
      <c r="L40" s="311" t="str">
        <f>MID(入力シート!$D45,30,1)</f>
        <v/>
      </c>
      <c r="M40" s="311" t="str">
        <f>MID(入力シート!$D45,31,1)</f>
        <v/>
      </c>
      <c r="N40" s="311" t="str">
        <f>MID(入力シート!$D45,32,1)</f>
        <v/>
      </c>
      <c r="O40" s="311" t="str">
        <f>MID(入力シート!$D45,33,1)</f>
        <v/>
      </c>
      <c r="P40" s="311" t="str">
        <f>MID(入力シート!$D45,34,1)</f>
        <v/>
      </c>
      <c r="Q40" s="311" t="str">
        <f>MID(入力シート!$D45,35,1)</f>
        <v/>
      </c>
      <c r="R40" s="311" t="str">
        <f>MID(入力シート!$D45,36,1)</f>
        <v/>
      </c>
      <c r="S40" s="311" t="str">
        <f>MID(入力シート!$D45,37,1)</f>
        <v/>
      </c>
      <c r="T40" s="311" t="str">
        <f>MID(入力シート!$D45,38,1)</f>
        <v/>
      </c>
      <c r="U40" s="311" t="str">
        <f>MID(入力シート!$D45,39,1)</f>
        <v/>
      </c>
      <c r="V40" s="311" t="str">
        <f>MID(入力シート!$D45,40,1)</f>
        <v/>
      </c>
      <c r="W40" s="311" t="str">
        <f>MID(入力シート!$D45,41,1)</f>
        <v/>
      </c>
      <c r="X40" s="311" t="str">
        <f>MID(入力シート!$D45,42,1)</f>
        <v/>
      </c>
      <c r="Y40" s="311" t="str">
        <f>MID(入力シート!$D45,43,1)</f>
        <v/>
      </c>
      <c r="Z40" s="311" t="str">
        <f>MID(入力シート!$D45,44,1)</f>
        <v/>
      </c>
      <c r="AA40" s="311" t="str">
        <f>MID(入力シート!$D45,45,1)</f>
        <v/>
      </c>
      <c r="AB40" s="92" t="str">
        <f>MID(入力シート!$D45,46,1)</f>
        <v/>
      </c>
    </row>
    <row r="42" spans="1:34" ht="15" customHeight="1" thickBot="1" x14ac:dyDescent="0.2"/>
    <row r="43" spans="1:34" ht="15" customHeight="1" x14ac:dyDescent="0.15">
      <c r="A43" s="474" t="s">
        <v>389</v>
      </c>
      <c r="B43" s="475"/>
      <c r="C43" s="475"/>
      <c r="D43" s="475"/>
      <c r="E43" s="476"/>
      <c r="G43" s="474" t="s">
        <v>445</v>
      </c>
      <c r="H43" s="475"/>
      <c r="I43" s="476"/>
      <c r="K43" s="458" t="s">
        <v>390</v>
      </c>
      <c r="L43" s="459"/>
      <c r="M43" s="459"/>
      <c r="N43" s="459"/>
      <c r="O43" s="459"/>
      <c r="P43" s="459"/>
      <c r="Q43" s="459"/>
      <c r="R43" s="459"/>
      <c r="S43" s="459"/>
      <c r="T43" s="460"/>
      <c r="V43" s="455" t="s">
        <v>406</v>
      </c>
      <c r="W43" s="456"/>
      <c r="X43" s="456"/>
      <c r="Y43" s="456"/>
      <c r="Z43" s="456"/>
      <c r="AA43" s="457"/>
      <c r="AE43" s="102" t="s">
        <v>391</v>
      </c>
    </row>
    <row r="44" spans="1:34" ht="15" customHeight="1" thickBot="1" x14ac:dyDescent="0.2">
      <c r="A44" s="464" t="str">
        <f>IF(C44="","",VLOOKUP(C44,入力シート!O5:P9,2,FALSE))</f>
        <v/>
      </c>
      <c r="B44" s="465"/>
      <c r="C44" s="466" t="str">
        <f>IF(入力シート!D13="","",入力シート!D13)</f>
        <v/>
      </c>
      <c r="D44" s="467"/>
      <c r="E44" s="468"/>
      <c r="F44" s="86"/>
      <c r="G44" s="464" t="str">
        <f>IF(入力シート!D22="","",IF(入力シート!D22="個人","個人","法人"))</f>
        <v>法人</v>
      </c>
      <c r="H44" s="467"/>
      <c r="I44" s="468"/>
      <c r="K44" s="103"/>
      <c r="L44" s="469" t="s">
        <v>375</v>
      </c>
      <c r="M44" s="469"/>
      <c r="N44" s="469"/>
      <c r="O44" s="469"/>
      <c r="P44" s="104"/>
      <c r="Q44" s="469" t="s">
        <v>376</v>
      </c>
      <c r="R44" s="469"/>
      <c r="S44" s="469"/>
      <c r="T44" s="470"/>
      <c r="V44" s="105"/>
      <c r="W44" s="453" t="str">
        <f>+IF(AH44=TRUE,"対応","未対応")</f>
        <v>未対応</v>
      </c>
      <c r="X44" s="453"/>
      <c r="Y44" s="453"/>
      <c r="Z44" s="453"/>
      <c r="AA44" s="454"/>
      <c r="AE44" s="106" t="b">
        <f>+入力シート!K16</f>
        <v>0</v>
      </c>
      <c r="AF44" s="106" t="b">
        <f>+入力シート!K17</f>
        <v>0</v>
      </c>
      <c r="AH44" s="106" t="b">
        <f>+入力シート!K18</f>
        <v>0</v>
      </c>
    </row>
    <row r="46" spans="1:34" ht="15" customHeight="1" x14ac:dyDescent="0.15">
      <c r="A46" s="80" t="s">
        <v>32</v>
      </c>
    </row>
    <row r="47" spans="1:34" ht="15" customHeight="1" thickBot="1" x14ac:dyDescent="0.2">
      <c r="A47" s="57" t="s">
        <v>35</v>
      </c>
    </row>
    <row r="48" spans="1:34" ht="15" customHeight="1" x14ac:dyDescent="0.15">
      <c r="A48" s="483" t="s">
        <v>33</v>
      </c>
      <c r="B48" s="484"/>
      <c r="C48" s="484"/>
      <c r="D48" s="484"/>
      <c r="E48" s="484"/>
      <c r="F48" s="496" t="str">
        <f>+IF(入力シート!D2="","",入力シート!D2)</f>
        <v/>
      </c>
      <c r="G48" s="497"/>
      <c r="H48" s="497"/>
      <c r="I48" s="497"/>
      <c r="J48" s="497"/>
      <c r="K48" s="497"/>
      <c r="L48" s="497"/>
      <c r="M48" s="497"/>
      <c r="N48" s="497"/>
      <c r="O48" s="497"/>
      <c r="P48" s="497"/>
      <c r="Q48" s="498"/>
    </row>
    <row r="49" spans="1:17" ht="15" customHeight="1" x14ac:dyDescent="0.15">
      <c r="A49" s="443" t="s">
        <v>34</v>
      </c>
      <c r="B49" s="444"/>
      <c r="C49" s="444"/>
      <c r="D49" s="446" t="s">
        <v>14</v>
      </c>
      <c r="E49" s="446"/>
      <c r="F49" s="493" t="str">
        <f>+IF(入力シート!D3="","",入力シート!D3)</f>
        <v/>
      </c>
      <c r="G49" s="494"/>
      <c r="H49" s="494"/>
      <c r="I49" s="494"/>
      <c r="J49" s="494"/>
      <c r="K49" s="494"/>
      <c r="L49" s="494"/>
      <c r="M49" s="494"/>
      <c r="N49" s="494"/>
      <c r="O49" s="494"/>
      <c r="P49" s="494"/>
      <c r="Q49" s="495"/>
    </row>
    <row r="50" spans="1:17" ht="15" customHeight="1" x14ac:dyDescent="0.15">
      <c r="A50" s="471" t="s">
        <v>23</v>
      </c>
      <c r="B50" s="472"/>
      <c r="C50" s="472"/>
      <c r="D50" s="472"/>
      <c r="E50" s="473"/>
      <c r="F50" s="493" t="str">
        <f>+IF(入力シート!D4="","",入力シート!D4)</f>
        <v/>
      </c>
      <c r="G50" s="494"/>
      <c r="H50" s="494"/>
      <c r="I50" s="494"/>
      <c r="J50" s="494"/>
      <c r="K50" s="494"/>
      <c r="L50" s="494"/>
      <c r="M50" s="494"/>
      <c r="N50" s="494"/>
      <c r="O50" s="494"/>
      <c r="P50" s="494"/>
      <c r="Q50" s="495"/>
    </row>
    <row r="51" spans="1:17" ht="15" customHeight="1" thickBot="1" x14ac:dyDescent="0.2">
      <c r="A51" s="482" t="s">
        <v>26</v>
      </c>
      <c r="B51" s="453"/>
      <c r="C51" s="453"/>
      <c r="D51" s="453"/>
      <c r="E51" s="453"/>
      <c r="F51" s="492" t="str">
        <f>+IF(入力シート!D5="","",入力シート!D5)</f>
        <v/>
      </c>
      <c r="G51" s="435"/>
      <c r="H51" s="435"/>
      <c r="I51" s="435"/>
      <c r="J51" s="435"/>
      <c r="K51" s="435"/>
      <c r="L51" s="435"/>
      <c r="M51" s="435"/>
      <c r="N51" s="435"/>
      <c r="O51" s="435"/>
      <c r="P51" s="435"/>
      <c r="Q51" s="436"/>
    </row>
    <row r="53" spans="1:17" ht="15" customHeight="1" x14ac:dyDescent="0.15">
      <c r="A53" s="80" t="s">
        <v>783</v>
      </c>
    </row>
    <row r="54" spans="1:17" ht="15" customHeight="1" x14ac:dyDescent="0.15">
      <c r="A54" s="80">
        <v>1</v>
      </c>
      <c r="B54" s="80" t="s">
        <v>1070</v>
      </c>
    </row>
    <row r="55" spans="1:17" ht="15" customHeight="1" x14ac:dyDescent="0.15">
      <c r="A55" s="80">
        <v>2</v>
      </c>
      <c r="B55" s="80" t="s">
        <v>781</v>
      </c>
    </row>
  </sheetData>
  <mergeCells count="61">
    <mergeCell ref="A10:C10"/>
    <mergeCell ref="A37:E37"/>
    <mergeCell ref="A35:E36"/>
    <mergeCell ref="A34:E34"/>
    <mergeCell ref="G12:K12"/>
    <mergeCell ref="A16:C16"/>
    <mergeCell ref="D16:E16"/>
    <mergeCell ref="A17:E17"/>
    <mergeCell ref="A31:E31"/>
    <mergeCell ref="A30:E30"/>
    <mergeCell ref="A39:E40"/>
    <mergeCell ref="L12:P12"/>
    <mergeCell ref="Q12:W12"/>
    <mergeCell ref="A11:C11"/>
    <mergeCell ref="F51:Q51"/>
    <mergeCell ref="F50:Q50"/>
    <mergeCell ref="F48:Q48"/>
    <mergeCell ref="F49:Q49"/>
    <mergeCell ref="A12:C12"/>
    <mergeCell ref="D12:F12"/>
    <mergeCell ref="A51:E51"/>
    <mergeCell ref="A50:E50"/>
    <mergeCell ref="A48:E48"/>
    <mergeCell ref="A49:C49"/>
    <mergeCell ref="D49:E49"/>
    <mergeCell ref="A15:E15"/>
    <mergeCell ref="A1:AB1"/>
    <mergeCell ref="K7:N7"/>
    <mergeCell ref="K6:N6"/>
    <mergeCell ref="A7:D7"/>
    <mergeCell ref="A6:D6"/>
    <mergeCell ref="A3:I3"/>
    <mergeCell ref="Q6:T6"/>
    <mergeCell ref="V6:X6"/>
    <mergeCell ref="Q7:T7"/>
    <mergeCell ref="V7:X7"/>
    <mergeCell ref="W44:AA44"/>
    <mergeCell ref="V43:AA43"/>
    <mergeCell ref="K43:T43"/>
    <mergeCell ref="D32:E32"/>
    <mergeCell ref="A32:C32"/>
    <mergeCell ref="A44:B44"/>
    <mergeCell ref="C44:E44"/>
    <mergeCell ref="L44:O44"/>
    <mergeCell ref="Q44:T44"/>
    <mergeCell ref="A33:E33"/>
    <mergeCell ref="A38:E38"/>
    <mergeCell ref="Y33:AB33"/>
    <mergeCell ref="Y32:AB32"/>
    <mergeCell ref="G43:I43"/>
    <mergeCell ref="A43:E43"/>
    <mergeCell ref="G44:I44"/>
    <mergeCell ref="Y16:AB16"/>
    <mergeCell ref="Y17:AB17"/>
    <mergeCell ref="A29:C29"/>
    <mergeCell ref="D29:E29"/>
    <mergeCell ref="A18:E18"/>
    <mergeCell ref="A19:E20"/>
    <mergeCell ref="A21:E21"/>
    <mergeCell ref="A22:E22"/>
    <mergeCell ref="A23:E24"/>
  </mergeCells>
  <phoneticPr fontId="3"/>
  <conditionalFormatting sqref="F23:AB24 F39:AB40">
    <cfRule type="cellIs" dxfId="16" priority="10" operator="equal">
      <formula>"@"</formula>
    </cfRule>
  </conditionalFormatting>
  <conditionalFormatting sqref="F37:R38 F21:R22">
    <cfRule type="cellIs" dxfId="15" priority="8" operator="equal">
      <formula>"-"</formula>
    </cfRule>
  </conditionalFormatting>
  <conditionalFormatting sqref="Q12">
    <cfRule type="expression" dxfId="14" priority="2">
      <formula>$L$11&lt;&gt;"その他"</formula>
    </cfRule>
  </conditionalFormatting>
  <conditionalFormatting sqref="D12">
    <cfRule type="expression" dxfId="13" priority="1">
      <formula>$L$11="個人"</formula>
    </cfRule>
  </conditionalFormatting>
  <pageMargins left="0.70866141732283472" right="0.51181102362204722" top="0.55118110236220474"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47625</xdr:colOff>
                    <xdr:row>42</xdr:row>
                    <xdr:rowOff>133350</xdr:rowOff>
                  </from>
                  <to>
                    <xdr:col>11</xdr:col>
                    <xdr:colOff>104775</xdr:colOff>
                    <xdr:row>44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47625</xdr:colOff>
                    <xdr:row>42</xdr:row>
                    <xdr:rowOff>133350</xdr:rowOff>
                  </from>
                  <to>
                    <xdr:col>16</xdr:col>
                    <xdr:colOff>104775</xdr:colOff>
                    <xdr:row>44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9525</xdr:colOff>
                    <xdr:row>42</xdr:row>
                    <xdr:rowOff>142875</xdr:rowOff>
                  </from>
                  <to>
                    <xdr:col>22</xdr:col>
                    <xdr:colOff>66675</xdr:colOff>
                    <xdr:row>44</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view="pageBreakPreview" zoomScale="85" zoomScaleNormal="100" zoomScaleSheetLayoutView="85" workbookViewId="0">
      <selection activeCell="B17" sqref="B17:D17"/>
    </sheetView>
  </sheetViews>
  <sheetFormatPr defaultColWidth="9" defaultRowHeight="13.5" x14ac:dyDescent="0.15"/>
  <cols>
    <col min="1" max="26" width="5" style="80" customWidth="1"/>
    <col min="27" max="16384" width="9" style="80"/>
  </cols>
  <sheetData>
    <row r="1" spans="1:25" ht="19.5" thickBot="1" x14ac:dyDescent="0.2">
      <c r="A1" s="477" t="s">
        <v>246</v>
      </c>
      <c r="B1" s="477"/>
      <c r="C1" s="477"/>
      <c r="D1" s="477"/>
      <c r="E1" s="477"/>
      <c r="F1" s="477"/>
      <c r="G1" s="477"/>
      <c r="H1" s="477"/>
      <c r="I1" s="477"/>
      <c r="J1" s="477"/>
      <c r="K1" s="477"/>
      <c r="L1" s="477"/>
      <c r="M1" s="477"/>
      <c r="N1" s="477"/>
      <c r="O1" s="477"/>
      <c r="P1" s="477"/>
      <c r="Q1" s="477"/>
      <c r="R1" s="477"/>
      <c r="S1" s="477"/>
      <c r="T1" s="477"/>
      <c r="U1" s="477"/>
      <c r="V1" s="477"/>
      <c r="W1" s="477"/>
      <c r="X1" s="477"/>
      <c r="Y1" s="477"/>
    </row>
    <row r="2" spans="1:25" ht="28.5" customHeight="1" thickBot="1" x14ac:dyDescent="0.2">
      <c r="A2" s="485" t="s">
        <v>443</v>
      </c>
      <c r="B2" s="486"/>
      <c r="C2" s="486"/>
      <c r="D2" s="486"/>
      <c r="E2" s="486"/>
      <c r="F2" s="486"/>
      <c r="G2" s="486"/>
      <c r="H2" s="486"/>
      <c r="I2" s="486"/>
      <c r="J2" s="486"/>
      <c r="K2" s="487"/>
      <c r="Y2" s="82" t="s">
        <v>316</v>
      </c>
    </row>
    <row r="3" spans="1:25" ht="30" customHeight="1" x14ac:dyDescent="0.15">
      <c r="A3" s="107"/>
      <c r="B3" s="107"/>
      <c r="C3" s="107"/>
      <c r="D3" s="107"/>
      <c r="E3" s="107"/>
      <c r="F3" s="107"/>
      <c r="G3" s="107"/>
      <c r="H3" s="107"/>
      <c r="I3" s="107"/>
      <c r="J3" s="107"/>
      <c r="K3" s="107"/>
      <c r="Y3" s="82"/>
    </row>
    <row r="4" spans="1:25" ht="17.25" x14ac:dyDescent="0.15">
      <c r="A4" s="58" t="s">
        <v>408</v>
      </c>
      <c r="P4" s="108"/>
      <c r="Q4" s="108"/>
      <c r="R4" s="108"/>
      <c r="S4" s="108"/>
      <c r="T4" s="108"/>
      <c r="Y4" s="108"/>
    </row>
    <row r="5" spans="1:25" ht="37.5" customHeight="1" x14ac:dyDescent="0.15">
      <c r="A5" s="522" t="s">
        <v>409</v>
      </c>
      <c r="B5" s="522"/>
      <c r="C5" s="522"/>
      <c r="D5" s="522"/>
      <c r="E5" s="522" t="str">
        <f>IF(入力シート!D46="","",入力シート!D46)</f>
        <v/>
      </c>
      <c r="F5" s="522"/>
      <c r="G5" s="522"/>
      <c r="I5" s="522" t="s">
        <v>8</v>
      </c>
      <c r="J5" s="522"/>
      <c r="K5" s="522"/>
      <c r="L5" s="522"/>
      <c r="M5" s="522" t="str">
        <f>IF(入力シート!D14="","",入力シート!D14)</f>
        <v/>
      </c>
      <c r="N5" s="522"/>
      <c r="O5" s="522"/>
      <c r="P5" s="108"/>
      <c r="Q5" s="510" t="s">
        <v>407</v>
      </c>
      <c r="R5" s="511"/>
      <c r="S5" s="511"/>
      <c r="T5" s="511"/>
      <c r="U5" s="510" t="str">
        <f>IF(入力シート!D15="","",入力シート!D15)</f>
        <v/>
      </c>
      <c r="V5" s="511"/>
      <c r="W5" s="511"/>
      <c r="X5" s="524"/>
      <c r="Y5" s="108"/>
    </row>
    <row r="6" spans="1:25" ht="28.5" customHeight="1" x14ac:dyDescent="0.15">
      <c r="Q6" s="108"/>
      <c r="R6" s="108"/>
      <c r="S6" s="108"/>
      <c r="T6" s="108"/>
      <c r="U6" s="108"/>
      <c r="V6" s="108"/>
      <c r="W6" s="108"/>
      <c r="X6" s="108"/>
      <c r="Y6" s="108"/>
    </row>
    <row r="7" spans="1:25" ht="17.25" x14ac:dyDescent="0.15">
      <c r="A7" s="58" t="s">
        <v>410</v>
      </c>
      <c r="G7" s="109" t="s">
        <v>325</v>
      </c>
      <c r="H7" s="110"/>
      <c r="I7" s="110"/>
      <c r="J7" s="110"/>
      <c r="K7" s="109" t="s">
        <v>324</v>
      </c>
      <c r="L7" s="110"/>
      <c r="M7" s="110"/>
      <c r="N7" s="110"/>
      <c r="O7" s="109" t="s">
        <v>323</v>
      </c>
      <c r="P7" s="109" t="s">
        <v>326</v>
      </c>
    </row>
    <row r="8" spans="1:25" ht="37.5" customHeight="1" x14ac:dyDescent="0.15">
      <c r="A8" s="510" t="s">
        <v>127</v>
      </c>
      <c r="B8" s="511"/>
      <c r="C8" s="511"/>
      <c r="D8" s="111" t="s">
        <v>335</v>
      </c>
      <c r="E8" s="112" t="str">
        <f>IF(LEN(入力シート!$D65)-E$40&lt;=0,"",MID(入力シート!$D65,LEN(入力シート!$D65)-E$40,1))</f>
        <v/>
      </c>
      <c r="F8" s="113" t="str">
        <f>IF(LEN(入力シート!$D65)-F$40&lt;=0,"",MID(入力シート!$D65,LEN(入力シート!$D65)-F$40,1))</f>
        <v/>
      </c>
      <c r="G8" s="114" t="str">
        <f>IF(LEN(入力シート!$D65)-G$40&lt;=0,"",MID(入力シート!$D65,LEN(入力シート!$D65)-G$40,1))</f>
        <v/>
      </c>
      <c r="H8" s="112" t="str">
        <f>IF(LEN(入力シート!$D65)-H$40&lt;=0,"",MID(入力シート!$D65,LEN(入力シート!$D65)-H$40,1))</f>
        <v/>
      </c>
      <c r="I8" s="113" t="str">
        <f>IF(LEN(入力シート!$D65)-I$40&lt;=0,"",MID(入力シート!$D65,LEN(入力シート!$D65)-I$40,1))</f>
        <v/>
      </c>
      <c r="J8" s="115" t="str">
        <f>IF(LEN(入力シート!$D65)-J$40&lt;=0,"",MID(入力シート!$D65,LEN(入力シート!$D65)-J$40,1))</f>
        <v/>
      </c>
      <c r="K8" s="116" t="str">
        <f>IF(LEN(入力シート!$D65)-K$40&lt;=0,"",MID(入力シート!$D65,LEN(入力シート!$D65)-K$40,1))</f>
        <v/>
      </c>
      <c r="L8" s="113" t="str">
        <f>IF(LEN(入力シート!$D65)-L$40&lt;=0,"",MID(入力シート!$D65,LEN(入力シート!$D65)-L$40,1))</f>
        <v/>
      </c>
      <c r="M8" s="114" t="str">
        <f>IF(LEN(入力シート!$D65)-M$40&lt;=0,"",MID(入力シート!$D65,LEN(入力シート!$D65)-M$40,1))</f>
        <v/>
      </c>
      <c r="N8" s="112" t="str">
        <f>IF(LEN(入力シート!$D65)-N$40&lt;=0,"",MID(入力シート!$D65,LEN(入力シート!$D65)-N$40,1))</f>
        <v/>
      </c>
      <c r="O8" s="113" t="str">
        <f>IF(LEN(入力シート!$D65)-O$40&lt;=0,"",MID(入力シート!$D65,LEN(入力シート!$D65)-O$40,1))</f>
        <v/>
      </c>
      <c r="P8" s="114" t="str">
        <f>IF(LEN(入力シート!$D65)-P$40&lt;=0,"",MID(入力シート!$D65,LEN(入力シート!$D65)-P$40,1))</f>
        <v/>
      </c>
      <c r="Q8" s="117" t="s">
        <v>137</v>
      </c>
      <c r="R8" s="509" t="s">
        <v>322</v>
      </c>
      <c r="S8" s="512" t="s">
        <v>318</v>
      </c>
      <c r="T8" s="512"/>
      <c r="U8" s="512"/>
      <c r="V8" s="512"/>
      <c r="W8" s="512"/>
      <c r="X8" s="512"/>
      <c r="Y8" s="512"/>
    </row>
    <row r="9" spans="1:25" ht="37.5" customHeight="1" x14ac:dyDescent="0.15">
      <c r="A9" s="510" t="s">
        <v>128</v>
      </c>
      <c r="B9" s="511"/>
      <c r="C9" s="511"/>
      <c r="D9" s="524"/>
      <c r="E9" s="112"/>
      <c r="F9" s="116"/>
      <c r="G9" s="116"/>
      <c r="H9" s="116"/>
      <c r="I9" s="116"/>
      <c r="J9" s="116"/>
      <c r="K9" s="116"/>
      <c r="L9" s="114"/>
      <c r="M9" s="114" t="str">
        <f>IF(LEN(入力シート!$D70)-M$40&lt;=0,"",MID(入力シート!$D70,LEN(入力シート!$D70)-M$40,1))</f>
        <v/>
      </c>
      <c r="N9" s="112" t="str">
        <f>IF(LEN(入力シート!$D70)-N$40&lt;=0,"",MID(入力シート!$D70,LEN(入力シート!$D70)-N$40,1))</f>
        <v/>
      </c>
      <c r="O9" s="113" t="str">
        <f>IF(LEN(入力シート!$D70)-O$40&lt;=0,"",MID(入力シート!$D70,LEN(入力シート!$D70)-O$40,1))</f>
        <v/>
      </c>
      <c r="P9" s="114" t="str">
        <f>IF(LEN(入力シート!$D70)-P$40&lt;=0,"",MID(入力シート!$D70,LEN(入力シート!$D70)-P$40,1))</f>
        <v/>
      </c>
      <c r="Q9" s="117" t="s">
        <v>134</v>
      </c>
      <c r="R9" s="516"/>
      <c r="S9" s="512"/>
      <c r="T9" s="512"/>
      <c r="U9" s="512"/>
      <c r="V9" s="512"/>
      <c r="W9" s="512"/>
      <c r="X9" s="512"/>
      <c r="Y9" s="512"/>
    </row>
    <row r="10" spans="1:25" ht="28.5" customHeight="1" x14ac:dyDescent="0.15"/>
    <row r="11" spans="1:25" ht="17.25" x14ac:dyDescent="0.15">
      <c r="A11" s="58" t="s">
        <v>411</v>
      </c>
      <c r="B11" s="118"/>
      <c r="C11" s="118"/>
      <c r="D11" s="118"/>
      <c r="E11" s="119"/>
      <c r="F11" s="119"/>
      <c r="G11" s="119"/>
      <c r="H11" s="119"/>
      <c r="I11" s="119"/>
      <c r="J11" s="119"/>
      <c r="K11" s="119"/>
      <c r="L11" s="120" t="s">
        <v>323</v>
      </c>
      <c r="M11" s="120" t="s">
        <v>326</v>
      </c>
      <c r="N11" s="120" t="s">
        <v>327</v>
      </c>
      <c r="O11" s="120" t="s">
        <v>328</v>
      </c>
      <c r="P11" s="120" t="s">
        <v>329</v>
      </c>
      <c r="Q11" s="121"/>
    </row>
    <row r="12" spans="1:25" ht="37.5" customHeight="1" x14ac:dyDescent="0.15">
      <c r="A12" s="517" t="s">
        <v>412</v>
      </c>
      <c r="B12" s="518"/>
      <c r="C12" s="518"/>
      <c r="D12" s="519"/>
      <c r="E12" s="112"/>
      <c r="F12" s="116"/>
      <c r="G12" s="116"/>
      <c r="H12" s="116"/>
      <c r="I12" s="116"/>
      <c r="J12" s="116"/>
      <c r="K12" s="122" t="str">
        <f>IF(LEN(入力シート!$D62)-K$40&lt;=0,"",MID(入力シート!$D62,LEN(入力シート!$D62)-K$40,1))</f>
        <v/>
      </c>
      <c r="L12" s="113" t="str">
        <f>IF(LEN(入力シート!$D62)-L$40&lt;=0,"",MID(入力シート!$D62,LEN(入力シート!$D62)-L$40,1))</f>
        <v/>
      </c>
      <c r="M12" s="114" t="str">
        <f>IF(LEN(入力シート!$D62)-M$40&lt;=0,"",MID(入力シート!$D62,LEN(入力シート!$D62)-M$40,1))</f>
        <v/>
      </c>
      <c r="N12" s="112" t="str">
        <f>IF(LEN(入力シート!$D62)-N$40&lt;=0,"",MID(入力シート!$D62,LEN(入力シート!$D62)-N$40,1))</f>
        <v/>
      </c>
      <c r="O12" s="113" t="str">
        <f>IF(LEN(入力シート!$D62)-O$40&lt;=0,"",MID(入力シート!$D62,LEN(入力シート!$D62)-O$40,1))</f>
        <v/>
      </c>
      <c r="P12" s="114" t="str">
        <f>IF(LEN(入力シート!$D62)-P$40&lt;=0,"",MID(入力シート!$D62,LEN(入力シート!$D62)-P$40,1))</f>
        <v>0</v>
      </c>
      <c r="Q12" s="117" t="s">
        <v>302</v>
      </c>
      <c r="R12" s="513" t="s">
        <v>322</v>
      </c>
      <c r="S12" s="512" t="s">
        <v>319</v>
      </c>
      <c r="T12" s="512"/>
      <c r="U12" s="512"/>
      <c r="V12" s="512"/>
      <c r="W12" s="512"/>
      <c r="X12" s="512"/>
      <c r="Y12" s="512"/>
    </row>
    <row r="13" spans="1:25" ht="37.5" customHeight="1" x14ac:dyDescent="0.15">
      <c r="A13" s="521" t="s">
        <v>296</v>
      </c>
      <c r="B13" s="522" t="s">
        <v>129</v>
      </c>
      <c r="C13" s="522"/>
      <c r="D13" s="522"/>
      <c r="E13" s="112"/>
      <c r="F13" s="116"/>
      <c r="G13" s="116"/>
      <c r="H13" s="116"/>
      <c r="I13" s="116"/>
      <c r="J13" s="116"/>
      <c r="K13" s="122" t="str">
        <f>IF(LEN(入力シート!$D57)-K$40&lt;=0,"",MID(入力シート!$D57,LEN(入力シート!$D57)-K$40,1))</f>
        <v/>
      </c>
      <c r="L13" s="113" t="str">
        <f>IF(LEN(入力シート!$D57)-L$40&lt;=0,"",MID(入力シート!$D57,LEN(入力シート!$D57)-L$40,1))</f>
        <v/>
      </c>
      <c r="M13" s="114" t="str">
        <f>IF(LEN(入力シート!$D57)-M$40&lt;=0,"",MID(入力シート!$D57,LEN(入力シート!$D57)-M$40,1))</f>
        <v/>
      </c>
      <c r="N13" s="112" t="str">
        <f>IF(LEN(入力シート!$D57)-N$40&lt;=0,"",MID(入力シート!$D57,LEN(入力シート!$D57)-N$40,1))</f>
        <v/>
      </c>
      <c r="O13" s="113" t="str">
        <f>IF(LEN(入力シート!$D57)-O$40&lt;=0,"",MID(入力シート!$D57,LEN(入力シート!$D57)-O$40,1))</f>
        <v/>
      </c>
      <c r="P13" s="114" t="str">
        <f>IF(LEN(入力シート!$D57)-P$40&lt;=0,"",MID(入力シート!$D57,LEN(入力シート!$D57)-P$40,1))</f>
        <v/>
      </c>
      <c r="Q13" s="117" t="s">
        <v>302</v>
      </c>
      <c r="R13" s="514"/>
      <c r="S13" s="512"/>
      <c r="T13" s="512"/>
      <c r="U13" s="512"/>
      <c r="V13" s="512"/>
      <c r="W13" s="512"/>
      <c r="X13" s="512"/>
      <c r="Y13" s="512"/>
    </row>
    <row r="14" spans="1:25" ht="37.5" customHeight="1" x14ac:dyDescent="0.15">
      <c r="A14" s="521"/>
      <c r="B14" s="510" t="s">
        <v>1073</v>
      </c>
      <c r="C14" s="511"/>
      <c r="D14" s="524"/>
      <c r="E14" s="112"/>
      <c r="F14" s="116"/>
      <c r="G14" s="116"/>
      <c r="H14" s="116"/>
      <c r="I14" s="116"/>
      <c r="J14" s="116"/>
      <c r="K14" s="122" t="str">
        <f>IF(LEN(入力シート!$D58)-K$40&lt;=0,"",MID(入力シート!$D58,LEN(入力シート!$D58)-K$40,1))</f>
        <v/>
      </c>
      <c r="L14" s="113" t="str">
        <f>IF(LEN(入力シート!$D58)-L$40&lt;=0,"",MID(入力シート!$D58,LEN(入力シート!$D58)-L$40,1))</f>
        <v/>
      </c>
      <c r="M14" s="114" t="str">
        <f>IF(LEN(入力シート!$D58)-M$40&lt;=0,"",MID(入力シート!$D58,LEN(入力シート!$D58)-M$40,1))</f>
        <v/>
      </c>
      <c r="N14" s="112" t="str">
        <f>IF(LEN(入力シート!$D58)-N$40&lt;=0,"",MID(入力シート!$D58,LEN(入力シート!$D58)-N$40,1))</f>
        <v/>
      </c>
      <c r="O14" s="113" t="str">
        <f>IF(LEN(入力シート!$D58)-O$40&lt;=0,"",MID(入力シート!$D58,LEN(入力シート!$D58)-O$40,1))</f>
        <v/>
      </c>
      <c r="P14" s="114" t="str">
        <f>IF(LEN(入力シート!$D58)-P$40&lt;=0,"",MID(入力シート!$D58,LEN(入力シート!$D58)-P$40,1))</f>
        <v/>
      </c>
      <c r="Q14" s="350" t="s">
        <v>302</v>
      </c>
      <c r="R14" s="123" t="s">
        <v>317</v>
      </c>
      <c r="S14" s="512" t="s">
        <v>320</v>
      </c>
      <c r="T14" s="512"/>
      <c r="U14" s="512"/>
      <c r="V14" s="512"/>
      <c r="W14" s="512"/>
      <c r="X14" s="512"/>
      <c r="Y14" s="512"/>
    </row>
    <row r="15" spans="1:25" ht="37.5" customHeight="1" x14ac:dyDescent="0.15">
      <c r="A15" s="521"/>
      <c r="B15" s="522" t="s">
        <v>1074</v>
      </c>
      <c r="C15" s="522"/>
      <c r="D15" s="522"/>
      <c r="E15" s="112"/>
      <c r="F15" s="116"/>
      <c r="G15" s="116"/>
      <c r="H15" s="116"/>
      <c r="I15" s="116"/>
      <c r="J15" s="116"/>
      <c r="K15" s="122" t="str">
        <f>IF(LEN(入力シート!$D59)-K$40&lt;=0,"",MID(入力シート!$D59,LEN(入力シート!$D59)-K$40,1))</f>
        <v/>
      </c>
      <c r="L15" s="113" t="str">
        <f>IF(LEN(入力シート!$D59)-L$40&lt;=0,"",MID(入力シート!$D59,LEN(入力シート!$D59)-L$40,1))</f>
        <v/>
      </c>
      <c r="M15" s="114" t="str">
        <f>IF(LEN(入力シート!$D59)-M$40&lt;=0,"",MID(入力シート!$D59,LEN(入力シート!$D59)-M$40,1))</f>
        <v/>
      </c>
      <c r="N15" s="112" t="str">
        <f>IF(LEN(入力シート!$D59)-N$40&lt;=0,"",MID(入力シート!$D59,LEN(入力シート!$D59)-N$40,1))</f>
        <v/>
      </c>
      <c r="O15" s="113" t="str">
        <f>IF(LEN(入力シート!$D59)-O$40&lt;=0,"",MID(入力シート!$D59,LEN(入力シート!$D59)-O$40,1))</f>
        <v/>
      </c>
      <c r="P15" s="114" t="str">
        <f>IF(LEN(入力シート!$D59)-P$40&lt;=0,"",MID(入力シート!$D59,LEN(入力シート!$D59)-P$40,1))</f>
        <v/>
      </c>
      <c r="Q15" s="117" t="s">
        <v>302</v>
      </c>
      <c r="R15" s="123"/>
      <c r="S15" s="512"/>
      <c r="T15" s="512"/>
      <c r="U15" s="512"/>
      <c r="V15" s="512"/>
      <c r="W15" s="512"/>
      <c r="X15" s="512"/>
      <c r="Y15" s="512"/>
    </row>
    <row r="16" spans="1:25" ht="37.5" customHeight="1" x14ac:dyDescent="0.15">
      <c r="A16" s="521"/>
      <c r="B16" s="522" t="s">
        <v>130</v>
      </c>
      <c r="C16" s="522"/>
      <c r="D16" s="522"/>
      <c r="E16" s="112"/>
      <c r="F16" s="116"/>
      <c r="G16" s="116"/>
      <c r="H16" s="116"/>
      <c r="I16" s="116"/>
      <c r="J16" s="116"/>
      <c r="K16" s="122" t="str">
        <f>IF(LEN(入力シート!$D60)-K$40&lt;=0,"",MID(入力シート!$D60,LEN(入力シート!$D60)-K$40,1))</f>
        <v/>
      </c>
      <c r="L16" s="113" t="str">
        <f>IF(LEN(入力シート!$D60)-L$40&lt;=0,"",MID(入力シート!$D60,LEN(入力シート!$D60)-L$40,1))</f>
        <v/>
      </c>
      <c r="M16" s="114" t="str">
        <f>IF(LEN(入力シート!$D60)-M$40&lt;=0,"",MID(入力シート!$D60,LEN(入力シート!$D60)-M$40,1))</f>
        <v/>
      </c>
      <c r="N16" s="112" t="str">
        <f>IF(LEN(入力シート!$D60)-N$40&lt;=0,"",MID(入力シート!$D60,LEN(入力シート!$D60)-N$40,1))</f>
        <v/>
      </c>
      <c r="O16" s="113" t="str">
        <f>IF(LEN(入力シート!$D60)-O$40&lt;=0,"",MID(入力シート!$D60,LEN(入力シート!$D60)-O$40,1))</f>
        <v/>
      </c>
      <c r="P16" s="114" t="str">
        <f>IF(LEN(入力シート!$D60)-P$40&lt;=0,"",MID(入力シート!$D60,LEN(入力シート!$D60)-P$40,1))</f>
        <v/>
      </c>
      <c r="Q16" s="117" t="s">
        <v>302</v>
      </c>
    </row>
    <row r="17" spans="1:25" ht="37.5" customHeight="1" x14ac:dyDescent="0.15">
      <c r="A17" s="521"/>
      <c r="B17" s="522" t="s">
        <v>117</v>
      </c>
      <c r="C17" s="522"/>
      <c r="D17" s="522"/>
      <c r="E17" s="112"/>
      <c r="F17" s="116"/>
      <c r="G17" s="116"/>
      <c r="H17" s="116"/>
      <c r="I17" s="116"/>
      <c r="J17" s="116"/>
      <c r="K17" s="122" t="str">
        <f>IF(LEN(入力シート!$D61)-K$40&lt;=0,"",MID(入力シート!$D61,LEN(入力シート!$D61)-K$40,1))</f>
        <v/>
      </c>
      <c r="L17" s="113" t="str">
        <f>IF(LEN(入力シート!$D61)-L$40&lt;=0,"",MID(入力シート!$D61,LEN(入力シート!$D61)-L$40,1))</f>
        <v/>
      </c>
      <c r="M17" s="114" t="str">
        <f>IF(LEN(入力シート!$D61)-M$40&lt;=0,"",MID(入力シート!$D61,LEN(入力シート!$D61)-M$40,1))</f>
        <v/>
      </c>
      <c r="N17" s="112" t="str">
        <f>IF(LEN(入力シート!$D61)-N$40&lt;=0,"",MID(入力シート!$D61,LEN(入力シート!$D61)-N$40,1))</f>
        <v/>
      </c>
      <c r="O17" s="113" t="str">
        <f>IF(LEN(入力シート!$D61)-O$40&lt;=0,"",MID(入力シート!$D61,LEN(入力シート!$D61)-O$40,1))</f>
        <v/>
      </c>
      <c r="P17" s="114" t="str">
        <f>IF(LEN(入力シート!$D61)-P$40&lt;=0,"",MID(入力シート!$D61,LEN(入力シート!$D61)-P$40,1))</f>
        <v/>
      </c>
      <c r="Q17" s="117" t="s">
        <v>302</v>
      </c>
    </row>
    <row r="18" spans="1:25" ht="37.5" customHeight="1" x14ac:dyDescent="0.15">
      <c r="A18" s="521"/>
      <c r="B18" s="522" t="s">
        <v>131</v>
      </c>
      <c r="C18" s="522"/>
      <c r="D18" s="522"/>
      <c r="E18" s="112"/>
      <c r="F18" s="116"/>
      <c r="G18" s="116"/>
      <c r="H18" s="116"/>
      <c r="I18" s="116"/>
      <c r="J18" s="116"/>
      <c r="K18" s="122" t="str">
        <f>IF(LEN(入力シート!$D56)-K$40&lt;=0,"",MID(入力シート!$D56,LEN(入力シート!$D56)-K$40,1))</f>
        <v/>
      </c>
      <c r="L18" s="113" t="str">
        <f>IF(LEN(入力シート!$D56)-L$40&lt;=0,"",MID(入力シート!$D56,LEN(入力シート!$D56)-L$40,1))</f>
        <v/>
      </c>
      <c r="M18" s="114" t="str">
        <f>IF(LEN(入力シート!$D56)-M$40&lt;=0,"",MID(入力シート!$D56,LEN(入力シート!$D56)-M$40,1))</f>
        <v/>
      </c>
      <c r="N18" s="112" t="str">
        <f>IF(LEN(入力シート!$D56)-N$40&lt;=0,"",MID(入力シート!$D56,LEN(入力シート!$D56)-N$40,1))</f>
        <v/>
      </c>
      <c r="O18" s="113" t="str">
        <f>IF(LEN(入力シート!$D56)-O$40&lt;=0,"",MID(入力シート!$D56,LEN(入力シート!$D56)-O$40,1))</f>
        <v/>
      </c>
      <c r="P18" s="114" t="str">
        <f>IF(LEN(入力シート!$D56)-P$40&lt;=0,"",MID(入力シート!$D56,LEN(入力シート!$D56)-P$40,1))</f>
        <v>0</v>
      </c>
      <c r="Q18" s="117" t="s">
        <v>302</v>
      </c>
    </row>
    <row r="19" spans="1:25" ht="37.5" customHeight="1" x14ac:dyDescent="0.15">
      <c r="A19" s="517" t="s">
        <v>416</v>
      </c>
      <c r="B19" s="518"/>
      <c r="C19" s="518"/>
      <c r="D19" s="519"/>
      <c r="E19" s="112"/>
      <c r="F19" s="116"/>
      <c r="G19" s="116"/>
      <c r="H19" s="116"/>
      <c r="I19" s="116"/>
      <c r="J19" s="116"/>
      <c r="K19" s="122" t="str">
        <f>IF(LEN(入力シート!$D63)-K$40&lt;=0,"",MID(入力シート!$D63,LEN(入力シート!$D63)-K$40,1))</f>
        <v/>
      </c>
      <c r="L19" s="113" t="str">
        <f>IF(LEN(入力シート!$D63)-L$40&lt;=0,"",MID(入力シート!$D63,LEN(入力シート!$D63)-L$40,1))</f>
        <v/>
      </c>
      <c r="M19" s="114" t="str">
        <f>IF(LEN(入力シート!$D63)-M$40&lt;=0,"",MID(入力シート!$D63,LEN(入力シート!$D63)-M$40,1))</f>
        <v/>
      </c>
      <c r="N19" s="112" t="str">
        <f>IF(LEN(入力シート!$D63)-N$40&lt;=0,"",MID(入力シート!$D63,LEN(入力シート!$D63)-N$40,1))</f>
        <v/>
      </c>
      <c r="O19" s="113" t="str">
        <f>IF(LEN(入力シート!$D63)-O$40&lt;=0,"",MID(入力シート!$D63,LEN(入力シート!$D63)-O$40,1))</f>
        <v/>
      </c>
      <c r="P19" s="114" t="str">
        <f>IF(LEN(入力シート!$D63)-P$40&lt;=0,"",MID(入力シート!$D63,LEN(入力シート!$D63)-P$40,1))</f>
        <v/>
      </c>
      <c r="Q19" s="117" t="s">
        <v>302</v>
      </c>
    </row>
    <row r="20" spans="1:25" ht="28.5" customHeight="1" x14ac:dyDescent="0.15"/>
    <row r="21" spans="1:25" ht="17.25" x14ac:dyDescent="0.15">
      <c r="A21" s="58" t="s">
        <v>415</v>
      </c>
    </row>
    <row r="22" spans="1:25" ht="37.5" customHeight="1" x14ac:dyDescent="0.15">
      <c r="A22" s="510" t="s">
        <v>297</v>
      </c>
      <c r="B22" s="511"/>
      <c r="C22" s="511"/>
      <c r="D22" s="124" t="s">
        <v>784</v>
      </c>
      <c r="E22" s="112"/>
      <c r="F22" s="116"/>
      <c r="G22" s="116"/>
      <c r="H22" s="116"/>
      <c r="I22" s="116"/>
      <c r="J22" s="116"/>
      <c r="K22" s="122" t="str">
        <f>IF(LEN(入力シート!$D66)-K$40&lt;=0,"",MID(入力シート!$D66,LEN(入力シート!$D66)-K$40,1))</f>
        <v/>
      </c>
      <c r="L22" s="113" t="str">
        <f>IF(LEN(入力シート!$D66)-L$40&lt;=0,"",MID(入力シート!$D66,LEN(入力シート!$D66)-L$40,1))</f>
        <v/>
      </c>
      <c r="M22" s="114" t="str">
        <f>IF(LEN(入力シート!$D66)-M$40&lt;=0,"",MID(入力シート!$D66,LEN(入力シート!$D66)-M$40,1))</f>
        <v/>
      </c>
      <c r="N22" s="112" t="str">
        <f>IF(LEN(入力シート!$D66)-N$40&lt;=0,"",MID(入力シート!$D66,LEN(入力シート!$D66)-N$40,1))</f>
        <v/>
      </c>
      <c r="O22" s="113" t="str">
        <f>IF(LEN(入力シート!$D66)-O$40&lt;=0,"",MID(入力シート!$D66,LEN(入力シート!$D66)-O$40,1))</f>
        <v/>
      </c>
      <c r="P22" s="114" t="str">
        <f>IF(LEN(入力シート!$D66)-P$40&lt;=0,"",MID(入力シート!$D66,LEN(入力シート!$D66)-P$40,1))</f>
        <v/>
      </c>
      <c r="Q22" s="117" t="s">
        <v>136</v>
      </c>
      <c r="R22" s="509" t="s">
        <v>322</v>
      </c>
      <c r="S22" s="512" t="s">
        <v>318</v>
      </c>
      <c r="T22" s="512"/>
      <c r="U22" s="512"/>
      <c r="V22" s="512"/>
      <c r="W22" s="512"/>
      <c r="X22" s="512"/>
      <c r="Y22" s="512"/>
    </row>
    <row r="23" spans="1:25" ht="37.5" customHeight="1" x14ac:dyDescent="0.15">
      <c r="A23" s="520" t="s">
        <v>414</v>
      </c>
      <c r="B23" s="511"/>
      <c r="C23" s="511"/>
      <c r="D23" s="124" t="s">
        <v>298</v>
      </c>
      <c r="E23" s="112"/>
      <c r="F23" s="116"/>
      <c r="G23" s="116"/>
      <c r="H23" s="116"/>
      <c r="I23" s="116"/>
      <c r="J23" s="116"/>
      <c r="K23" s="122" t="str">
        <f>IF(LEN(入力シート!$D68)-K$40&lt;=0,"",MID(入力シート!$D68,LEN(入力シート!$D68)-K$40,1))</f>
        <v/>
      </c>
      <c r="L23" s="113" t="str">
        <f>IF(LEN(入力シート!$D68)-L$40&lt;=0,"",MID(入力シート!$D68,LEN(入力シート!$D68)-L$40,1))</f>
        <v/>
      </c>
      <c r="M23" s="114" t="str">
        <f>IF(LEN(入力シート!$D68)-M$40&lt;=0,"",MID(入力シート!$D68,LEN(入力シート!$D68)-M$40,1))</f>
        <v/>
      </c>
      <c r="N23" s="112" t="str">
        <f>IF(LEN(入力シート!$D68)-N$40&lt;=0,"",MID(入力シート!$D68,LEN(入力シート!$D68)-N$40,1))</f>
        <v/>
      </c>
      <c r="O23" s="113" t="str">
        <f>IF(LEN(入力シート!$D68)-O$40&lt;=0,"",MID(入力シート!$D68,LEN(入力シート!$D68)-O$40,1))</f>
        <v/>
      </c>
      <c r="P23" s="114" t="str">
        <f>IF(LEN(入力シート!$D68)-P$40&lt;=0,"",MID(入力シート!$D68,LEN(入力シート!$D68)-P$40,1))</f>
        <v/>
      </c>
      <c r="Q23" s="117" t="s">
        <v>136</v>
      </c>
      <c r="R23" s="516"/>
      <c r="S23" s="512"/>
      <c r="T23" s="512"/>
      <c r="U23" s="512"/>
      <c r="V23" s="512"/>
      <c r="W23" s="512"/>
      <c r="X23" s="512"/>
      <c r="Y23" s="512"/>
    </row>
    <row r="24" spans="1:25" ht="37.5" customHeight="1" x14ac:dyDescent="0.15">
      <c r="A24" s="520" t="s">
        <v>413</v>
      </c>
      <c r="B24" s="511"/>
      <c r="C24" s="511"/>
      <c r="D24" s="124" t="s">
        <v>299</v>
      </c>
      <c r="E24" s="112"/>
      <c r="F24" s="116"/>
      <c r="G24" s="116"/>
      <c r="H24" s="116"/>
      <c r="I24" s="116"/>
      <c r="J24" s="116"/>
      <c r="K24" s="122" t="str">
        <f>IF(LEN(入力シート!$D71)-K$40&lt;=0,"",MID(入力シート!$D71,LEN(入力シート!$D71)-K$40,1))</f>
        <v/>
      </c>
      <c r="L24" s="113" t="str">
        <f>IF(LEN(入力シート!$D71)-L$40&lt;=0,"",MID(入力シート!$D71,LEN(入力シート!$D71)-L$40,1))</f>
        <v/>
      </c>
      <c r="M24" s="114" t="str">
        <f>IF(LEN(入力シート!$D71)-M$40&lt;=0,"",MID(入力シート!$D71,LEN(入力シート!$D71)-M$40,1))</f>
        <v/>
      </c>
      <c r="N24" s="112" t="str">
        <f>IF(LEN(入力シート!$D71)-N$40&lt;=0,"",MID(入力シート!$D71,LEN(入力シート!$D71)-N$40,1))</f>
        <v/>
      </c>
      <c r="O24" s="113" t="str">
        <f>IF(LEN(入力シート!$D71)-O$40&lt;=0,"",MID(入力シート!$D71,LEN(入力シート!$D71)-O$40,1))</f>
        <v/>
      </c>
      <c r="P24" s="114" t="str">
        <f>IF(LEN(入力シート!$D71)-P$40&lt;=0,"",MID(入力シート!$D71,LEN(入力シート!$D71)-P$40,1))</f>
        <v/>
      </c>
      <c r="Q24" s="117" t="s">
        <v>136</v>
      </c>
    </row>
    <row r="25" spans="1:25" ht="28.5" customHeight="1" x14ac:dyDescent="0.15"/>
    <row r="26" spans="1:25" ht="17.25" x14ac:dyDescent="0.15">
      <c r="A26" s="58" t="s">
        <v>303</v>
      </c>
      <c r="G26" s="109" t="s">
        <v>325</v>
      </c>
      <c r="H26" s="110"/>
      <c r="I26" s="110"/>
      <c r="J26" s="110"/>
      <c r="K26" s="109" t="s">
        <v>324</v>
      </c>
      <c r="L26" s="110"/>
      <c r="M26" s="110"/>
      <c r="N26" s="110"/>
      <c r="O26" s="109" t="s">
        <v>323</v>
      </c>
      <c r="P26" s="109" t="s">
        <v>326</v>
      </c>
    </row>
    <row r="27" spans="1:25" ht="37.5" customHeight="1" x14ac:dyDescent="0.15">
      <c r="A27" s="522" t="s">
        <v>305</v>
      </c>
      <c r="B27" s="522"/>
      <c r="C27" s="510"/>
      <c r="D27" s="125" t="s">
        <v>307</v>
      </c>
      <c r="E27" s="112" t="str">
        <f>IF(LEN(入力シート!$D74)-E$40&lt;=0,"",MID(入力シート!$D74,LEN(入力シート!$D74)-E$40,1))</f>
        <v/>
      </c>
      <c r="F27" s="113" t="str">
        <f>IF(LEN(入力シート!$D74)-F$40&lt;=0,"",MID(入力シート!$D74,LEN(入力シート!$D74)-F$40,1))</f>
        <v/>
      </c>
      <c r="G27" s="114" t="str">
        <f>IF(LEN(入力シート!$D74)-G$40&lt;=0,"",MID(入力シート!$D74,LEN(入力シート!$D74)-G$40,1))</f>
        <v/>
      </c>
      <c r="H27" s="112" t="str">
        <f>IF(LEN(入力シート!$D74)-H$40&lt;=0,"",MID(入力シート!$D74,LEN(入力シート!$D74)-H$40,1))</f>
        <v/>
      </c>
      <c r="I27" s="113" t="str">
        <f>IF(LEN(入力シート!$D74)-I$40&lt;=0,"",MID(入力シート!$D74,LEN(入力シート!$D74)-I$40,1))</f>
        <v/>
      </c>
      <c r="J27" s="115" t="str">
        <f>IF(LEN(入力シート!$D74)-J$40&lt;=0,"",MID(入力シート!$D74,LEN(入力シート!$D74)-J$40,1))</f>
        <v/>
      </c>
      <c r="K27" s="116" t="str">
        <f>IF(LEN(入力シート!$D74)-K$40&lt;=0,"",MID(入力シート!$D74,LEN(入力シート!$D74)-K$40,1))</f>
        <v/>
      </c>
      <c r="L27" s="113" t="str">
        <f>IF(LEN(入力シート!$D74)-L$40&lt;=0,"",MID(入力シート!$D74,LEN(入力シート!$D74)-L$40,1))</f>
        <v/>
      </c>
      <c r="M27" s="114" t="str">
        <f>IF(LEN(入力シート!$D74)-M$40&lt;=0,"",MID(入力シート!$D74,LEN(入力シート!$D74)-M$40,1))</f>
        <v/>
      </c>
      <c r="N27" s="112" t="str">
        <f>IF(LEN(入力シート!$D74)-N$40&lt;=0,"",MID(入力シート!$D74,LEN(入力シート!$D74)-N$40,1))</f>
        <v/>
      </c>
      <c r="O27" s="113" t="str">
        <f>IF(LEN(入力シート!$D74)-O$40&lt;=0,"",MID(入力シート!$D74,LEN(入力シート!$D74)-O$40,1))</f>
        <v/>
      </c>
      <c r="P27" s="114" t="str">
        <f>IF(LEN(入力シート!$D74)-P$40&lt;=0,"",MID(入力シート!$D74,LEN(入力シート!$D74)-P$40,1))</f>
        <v/>
      </c>
      <c r="Q27" s="117" t="s">
        <v>137</v>
      </c>
      <c r="R27" s="509" t="s">
        <v>336</v>
      </c>
      <c r="S27" s="515" t="s">
        <v>417</v>
      </c>
      <c r="T27" s="515"/>
      <c r="U27" s="515"/>
      <c r="V27" s="515"/>
      <c r="W27" s="515"/>
      <c r="X27" s="515"/>
      <c r="Y27" s="515"/>
    </row>
    <row r="28" spans="1:25" ht="37.5" customHeight="1" x14ac:dyDescent="0.15">
      <c r="A28" s="522" t="s">
        <v>306</v>
      </c>
      <c r="B28" s="522"/>
      <c r="C28" s="510"/>
      <c r="D28" s="125" t="s">
        <v>308</v>
      </c>
      <c r="E28" s="112" t="str">
        <f>IF(LEN(入力シート!$D77)-E$40&lt;=0,"",MID(入力シート!$D77,LEN(入力シート!$D77)-E$40,1))</f>
        <v/>
      </c>
      <c r="F28" s="113" t="str">
        <f>IF(LEN(入力シート!$D77)-F$40&lt;=0,"",MID(入力シート!$D77,LEN(入力シート!$D77)-F$40,1))</f>
        <v/>
      </c>
      <c r="G28" s="114" t="str">
        <f>IF(LEN(入力シート!$D77)-G$40&lt;=0,"",MID(入力シート!$D77,LEN(入力シート!$D77)-G$40,1))</f>
        <v/>
      </c>
      <c r="H28" s="112" t="str">
        <f>IF(LEN(入力シート!$D77)-H$40&lt;=0,"",MID(入力シート!$D77,LEN(入力シート!$D77)-H$40,1))</f>
        <v/>
      </c>
      <c r="I28" s="113" t="str">
        <f>IF(LEN(入力シート!$D77)-I$40&lt;=0,"",MID(入力シート!$D77,LEN(入力シート!$D77)-I$40,1))</f>
        <v/>
      </c>
      <c r="J28" s="115" t="str">
        <f>IF(LEN(入力シート!$D77)-J$40&lt;=0,"",MID(入力シート!$D77,LEN(入力シート!$D77)-J$40,1))</f>
        <v/>
      </c>
      <c r="K28" s="116" t="str">
        <f>IF(LEN(入力シート!$D77)-K$40&lt;=0,"",MID(入力シート!$D77,LEN(入力シート!$D77)-K$40,1))</f>
        <v/>
      </c>
      <c r="L28" s="113" t="str">
        <f>IF(LEN(入力シート!$D77)-L$40&lt;=0,"",MID(入力シート!$D77,LEN(入力シート!$D77)-L$40,1))</f>
        <v/>
      </c>
      <c r="M28" s="114" t="str">
        <f>IF(LEN(入力シート!$D77)-M$40&lt;=0,"",MID(入力シート!$D77,LEN(入力シート!$D77)-M$40,1))</f>
        <v/>
      </c>
      <c r="N28" s="112" t="str">
        <f>IF(LEN(入力シート!$D77)-N$40&lt;=0,"",MID(入力シート!$D77,LEN(入力シート!$D77)-N$40,1))</f>
        <v/>
      </c>
      <c r="O28" s="113" t="str">
        <f>IF(LEN(入力シート!$D77)-O$40&lt;=0,"",MID(入力シート!$D77,LEN(入力シート!$D77)-O$40,1))</f>
        <v/>
      </c>
      <c r="P28" s="114" t="str">
        <f>IF(LEN(入力シート!$D77)-P$40&lt;=0,"",MID(入力シート!$D77,LEN(入力シート!$D77)-P$40,1))</f>
        <v/>
      </c>
      <c r="Q28" s="117" t="s">
        <v>137</v>
      </c>
      <c r="R28" s="509"/>
      <c r="S28" s="515"/>
      <c r="T28" s="515"/>
      <c r="U28" s="515"/>
      <c r="V28" s="515"/>
      <c r="W28" s="515"/>
      <c r="X28" s="515"/>
      <c r="Y28" s="515"/>
    </row>
    <row r="29" spans="1:25" ht="37.5" customHeight="1" x14ac:dyDescent="0.15">
      <c r="A29" s="522" t="s">
        <v>1001</v>
      </c>
      <c r="B29" s="522"/>
      <c r="C29" s="510"/>
      <c r="D29" s="126" t="s">
        <v>309</v>
      </c>
      <c r="E29" s="112" t="str">
        <f>IF(LEN(入力シート!$D75)-E$40&lt;=0,"",MID(入力シート!$D75,LEN(入力シート!$D75)-E$40,1))</f>
        <v/>
      </c>
      <c r="F29" s="113" t="str">
        <f>IF(LEN(入力シート!$D75)-F$40&lt;=0,"",MID(入力シート!$D75,LEN(入力シート!$D75)-F$40,1))</f>
        <v/>
      </c>
      <c r="G29" s="114" t="str">
        <f>IF(LEN(入力シート!$D75)-G$40&lt;=0,"",MID(入力シート!$D75,LEN(入力シート!$D75)-G$40,1))</f>
        <v/>
      </c>
      <c r="H29" s="112" t="str">
        <f>IF(LEN(入力シート!$D75)-H$40&lt;=0,"",MID(入力シート!$D75,LEN(入力シート!$D75)-H$40,1))</f>
        <v/>
      </c>
      <c r="I29" s="113" t="str">
        <f>IF(LEN(入力シート!$D75)-I$40&lt;=0,"",MID(入力シート!$D75,LEN(入力シート!$D75)-I$40,1))</f>
        <v/>
      </c>
      <c r="J29" s="115" t="str">
        <f>IF(LEN(入力シート!$D75)-J$40&lt;=0,"",MID(入力シート!$D75,LEN(入力シート!$D75)-J$40,1))</f>
        <v/>
      </c>
      <c r="K29" s="116" t="str">
        <f>IF(LEN(入力シート!$D75)-K$40&lt;=0,"",MID(入力シート!$D75,LEN(入力シート!$D75)-K$40,1))</f>
        <v/>
      </c>
      <c r="L29" s="113" t="str">
        <f>IF(LEN(入力シート!$D75)-L$40&lt;=0,"",MID(入力シート!$D75,LEN(入力シート!$D75)-L$40,1))</f>
        <v/>
      </c>
      <c r="M29" s="114" t="str">
        <f>IF(LEN(入力シート!$D75)-M$40&lt;=0,"",MID(入力シート!$D75,LEN(入力シート!$D75)-M$40,1))</f>
        <v/>
      </c>
      <c r="N29" s="112" t="str">
        <f>IF(LEN(入力シート!$D75)-N$40&lt;=0,"",MID(入力シート!$D75,LEN(入力シート!$D75)-N$40,1))</f>
        <v/>
      </c>
      <c r="O29" s="113" t="str">
        <f>IF(LEN(入力シート!$D75)-O$40&lt;=0,"",MID(入力シート!$D75,LEN(入力シート!$D75)-O$40,1))</f>
        <v/>
      </c>
      <c r="P29" s="114" t="str">
        <f>IF(LEN(入力シート!$D75)-P$40&lt;=0,"",MID(入力シート!$D75,LEN(入力シート!$D75)-P$40,1))</f>
        <v/>
      </c>
      <c r="Q29" s="117" t="s">
        <v>137</v>
      </c>
      <c r="R29" s="509"/>
      <c r="S29" s="515"/>
      <c r="T29" s="515"/>
      <c r="U29" s="515"/>
      <c r="V29" s="515"/>
      <c r="W29" s="515"/>
      <c r="X29" s="515"/>
      <c r="Y29" s="515"/>
    </row>
    <row r="30" spans="1:25" ht="37.5" customHeight="1" x14ac:dyDescent="0.15">
      <c r="A30" s="525" t="s">
        <v>785</v>
      </c>
      <c r="B30" s="522"/>
      <c r="C30" s="510"/>
      <c r="D30" s="126" t="s">
        <v>310</v>
      </c>
      <c r="E30" s="112" t="str">
        <f>IF(LEN(入力シート!$D79)-E$40&lt;=0,"",MID(入力シート!$D79,LEN(入力シート!$D79)-E$40,1))</f>
        <v/>
      </c>
      <c r="F30" s="113" t="str">
        <f>IF(LEN(入力シート!$D79)-F$40&lt;=0,"",MID(入力シート!$D79,LEN(入力シート!$D79)-F$40,1))</f>
        <v/>
      </c>
      <c r="G30" s="114" t="str">
        <f>IF(LEN(入力シート!$D79)-G$40&lt;=0,"",MID(入力シート!$D79,LEN(入力シート!$D79)-G$40,1))</f>
        <v/>
      </c>
      <c r="H30" s="112" t="str">
        <f>IF(LEN(入力シート!$D79)-H$40&lt;=0,"",MID(入力シート!$D79,LEN(入力シート!$D79)-H$40,1))</f>
        <v/>
      </c>
      <c r="I30" s="113" t="str">
        <f>IF(LEN(入力シート!$D79)-I$40&lt;=0,"",MID(入力シート!$D79,LEN(入力シート!$D79)-I$40,1))</f>
        <v/>
      </c>
      <c r="J30" s="115" t="str">
        <f>IF(LEN(入力シート!$D79)-J$40&lt;=0,"",MID(入力シート!$D79,LEN(入力シート!$D79)-J$40,1))</f>
        <v/>
      </c>
      <c r="K30" s="116" t="str">
        <f>IF(LEN(入力シート!$D79)-K$40&lt;=0,"",MID(入力シート!$D79,LEN(入力シート!$D79)-K$40,1))</f>
        <v/>
      </c>
      <c r="L30" s="113" t="str">
        <f>IF(LEN(入力シート!$D79)-L$40&lt;=0,"",MID(入力シート!$D79,LEN(入力シート!$D79)-L$40,1))</f>
        <v/>
      </c>
      <c r="M30" s="114" t="str">
        <f>IF(LEN(入力シート!$D79)-M$40&lt;=0,"",MID(入力シート!$D79,LEN(入力シート!$D79)-M$40,1))</f>
        <v/>
      </c>
      <c r="N30" s="112" t="str">
        <f>IF(LEN(入力シート!$D79)-N$40&lt;=0,"",MID(入力シート!$D79,LEN(入力シート!$D79)-N$40,1))</f>
        <v/>
      </c>
      <c r="O30" s="113" t="str">
        <f>IF(LEN(入力シート!$D79)-O$40&lt;=0,"",MID(入力シート!$D79,LEN(入力シート!$D79)-O$40,1))</f>
        <v/>
      </c>
      <c r="P30" s="114" t="str">
        <f>IF(LEN(入力シート!$D79)-P$40&lt;=0,"",MID(入力シート!$D79,LEN(入力シート!$D79)-P$40,1))</f>
        <v/>
      </c>
      <c r="Q30" s="117" t="s">
        <v>137</v>
      </c>
    </row>
    <row r="31" spans="1:25" ht="28.5" customHeight="1" x14ac:dyDescent="0.15"/>
    <row r="32" spans="1:25" ht="17.25" x14ac:dyDescent="0.15">
      <c r="A32" s="58" t="s">
        <v>133</v>
      </c>
      <c r="B32" s="58"/>
      <c r="G32" s="109" t="s">
        <v>325</v>
      </c>
      <c r="H32" s="110"/>
      <c r="I32" s="110"/>
      <c r="J32" s="110"/>
      <c r="K32" s="109" t="s">
        <v>324</v>
      </c>
      <c r="L32" s="110"/>
      <c r="M32" s="110"/>
      <c r="N32" s="110"/>
      <c r="O32" s="109" t="s">
        <v>323</v>
      </c>
      <c r="P32" s="109" t="s">
        <v>326</v>
      </c>
    </row>
    <row r="33" spans="1:25" ht="37.5" customHeight="1" x14ac:dyDescent="0.15">
      <c r="A33" s="522" t="s">
        <v>311</v>
      </c>
      <c r="B33" s="522"/>
      <c r="C33" s="510"/>
      <c r="D33" s="126" t="s">
        <v>334</v>
      </c>
      <c r="E33" s="112" t="str">
        <f>IF(LEN(入力シート!$D82)-E$40&lt;=0,"",MID(入力シート!$D82,LEN(入力シート!$D82)-E$40,1))</f>
        <v/>
      </c>
      <c r="F33" s="113" t="str">
        <f>IF(LEN(入力シート!$D82)-F$40&lt;=0,"",MID(入力シート!$D82,LEN(入力シート!$D82)-F$40,1))</f>
        <v/>
      </c>
      <c r="G33" s="114" t="str">
        <f>IF(LEN(入力シート!$D82)-G$40&lt;=0,"",MID(入力シート!$D82,LEN(入力シート!$D82)-G$40,1))</f>
        <v/>
      </c>
      <c r="H33" s="112" t="str">
        <f>IF(LEN(入力シート!$D82)-H$40&lt;=0,"",MID(入力シート!$D82,LEN(入力シート!$D82)-H$40,1))</f>
        <v/>
      </c>
      <c r="I33" s="113" t="str">
        <f>IF(LEN(入力シート!$D82)-I$40&lt;=0,"",MID(入力シート!$D82,LEN(入力シート!$D82)-I$40,1))</f>
        <v/>
      </c>
      <c r="J33" s="115" t="str">
        <f>IF(LEN(入力シート!$D82)-J$40&lt;=0,"",MID(入力シート!$D82,LEN(入力シート!$D82)-J$40,1))</f>
        <v/>
      </c>
      <c r="K33" s="116" t="str">
        <f>IF(LEN(入力シート!$D82)-K$40&lt;=0,"",MID(入力シート!$D82,LEN(入力シート!$D82)-K$40,1))</f>
        <v/>
      </c>
      <c r="L33" s="113" t="str">
        <f>IF(LEN(入力シート!$D82)-L$40&lt;=0,"",MID(入力シート!$D82,LEN(入力シート!$D82)-L$40,1))</f>
        <v/>
      </c>
      <c r="M33" s="114" t="str">
        <f>IF(LEN(入力シート!$D82)-M$40&lt;=0,"",MID(入力シート!$D82,LEN(入力シート!$D82)-M$40,1))</f>
        <v/>
      </c>
      <c r="N33" s="112" t="str">
        <f>IF(LEN(入力シート!$D82)-N$40&lt;=0,"",MID(入力シート!$D82,LEN(入力シート!$D82)-N$40,1))</f>
        <v/>
      </c>
      <c r="O33" s="113" t="str">
        <f>IF(LEN(入力シート!$D82)-O$40&lt;=0,"",MID(入力シート!$D82,LEN(入力シート!$D82)-O$40,1))</f>
        <v/>
      </c>
      <c r="P33" s="114" t="str">
        <f>IF(LEN(入力シート!$D82)-P$40&lt;=0,"",MID(入力シート!$D82,LEN(入力シート!$D82)-P$40,1))</f>
        <v/>
      </c>
      <c r="Q33" s="117" t="s">
        <v>137</v>
      </c>
    </row>
    <row r="34" spans="1:25" ht="28.5" customHeight="1" x14ac:dyDescent="0.15"/>
    <row r="35" spans="1:25" ht="17.25" x14ac:dyDescent="0.15">
      <c r="A35" s="58" t="s">
        <v>304</v>
      </c>
    </row>
    <row r="36" spans="1:25" ht="37.5" customHeight="1" x14ac:dyDescent="0.15">
      <c r="A36" s="523" t="s">
        <v>156</v>
      </c>
      <c r="B36" s="518"/>
      <c r="C36" s="518"/>
      <c r="D36" s="519"/>
      <c r="E36" s="522" t="s">
        <v>331</v>
      </c>
      <c r="F36" s="522"/>
      <c r="G36" s="522"/>
      <c r="H36" s="522"/>
      <c r="I36" s="116" t="str">
        <f>IF(入力シート!$D85="","",IF(LEN(入力シート!$D85*10)-J$40&lt;=0,"",MID(入力シート!$D85*10,LEN(入力シート!$D85*10)-J$40,1)))</f>
        <v/>
      </c>
      <c r="J36" s="113" t="str">
        <f>IF(入力シート!$D85="","",IF(LEN(入力シート!$D85*10)-K$40&lt;=0,"",MID(入力シート!$D85*10,LEN(入力シート!$D85*10)-K$40,1)))</f>
        <v/>
      </c>
      <c r="K36" s="114" t="str">
        <f>IF(入力シート!$D85="","",IF(LEN(入力シート!$D85*10)-L$40&lt;=0,"",MID(入力シート!$D85*10,LEN(入力シート!$D85*10)-L$40,1)))</f>
        <v/>
      </c>
      <c r="L36" s="116" t="str">
        <f>IF(入力シート!$D85="","",IF(LEN(入力シート!$D85*10)-M$40&lt;=0,"",MID(入力シート!$D85*10,LEN(入力シート!$D85*10)-M$40,1)))</f>
        <v/>
      </c>
      <c r="M36" s="113" t="str">
        <f>IF(入力シート!$D85="","",IF(LEN(入力シート!$D85*10)-N$40&lt;=0,"",MID(入力シート!$D85*10,LEN(入力シート!$D85*10)-N$40,1)))</f>
        <v/>
      </c>
      <c r="N36" s="114" t="str">
        <f>IF(入力シート!$D85="","",IF(LEN(入力シート!$D85*10)-O$40&lt;=0,"",MID(入力シート!$D85*10,LEN(入力シート!$D85*10)-O$40,1)))</f>
        <v/>
      </c>
      <c r="O36" s="127" t="s">
        <v>330</v>
      </c>
      <c r="P36" s="114" t="str">
        <f>IF(入力シート!$D85="","",IF(LEN(入力シート!$D85*10)-P$40&lt;=0,"",MID(入力シート!$D85*10,LEN(入力シート!$D85*10)-P$40,1)))</f>
        <v/>
      </c>
      <c r="Q36" s="117" t="s">
        <v>159</v>
      </c>
      <c r="R36" s="123" t="s">
        <v>317</v>
      </c>
      <c r="S36" s="512" t="s">
        <v>337</v>
      </c>
      <c r="T36" s="512"/>
      <c r="U36" s="512"/>
      <c r="V36" s="512"/>
      <c r="W36" s="512"/>
      <c r="X36" s="512"/>
      <c r="Y36" s="512"/>
    </row>
    <row r="37" spans="1:25" ht="37.5" customHeight="1" x14ac:dyDescent="0.15">
      <c r="A37" s="510" t="s">
        <v>157</v>
      </c>
      <c r="B37" s="511"/>
      <c r="C37" s="511"/>
      <c r="D37" s="511"/>
      <c r="E37" s="522" t="s">
        <v>332</v>
      </c>
      <c r="F37" s="522"/>
      <c r="G37" s="522"/>
      <c r="H37" s="522"/>
      <c r="I37" s="116" t="str">
        <f>IF(入力シート!$D86="","",IF(LEN(入力シート!$D86*10)-J$40&lt;=0,"",MID(入力シート!$D86*10,LEN(入力シート!$D86*10)-J$40,1)))</f>
        <v/>
      </c>
      <c r="J37" s="113" t="str">
        <f>IF(入力シート!$D86="","",IF(LEN(入力シート!$D86*10)-K$40&lt;=0,"",MID(入力シート!$D86*10,LEN(入力シート!$D86*10)-K$40,1)))</f>
        <v/>
      </c>
      <c r="K37" s="114" t="str">
        <f>IF(入力シート!$D86="","",IF(LEN(入力シート!$D86*10)-L$40&lt;=0,"",MID(入力シート!$D86*10,LEN(入力シート!$D86*10)-L$40,1)))</f>
        <v/>
      </c>
      <c r="L37" s="116" t="str">
        <f>IF(入力シート!$D86="","",IF(LEN(入力シート!$D86*10)-M$40&lt;=0,"",MID(入力シート!$D86*10,LEN(入力シート!$D86*10)-M$40,1)))</f>
        <v/>
      </c>
      <c r="M37" s="113" t="str">
        <f>IF(入力シート!$D86="","",IF(LEN(入力シート!$D86*10)-N$40&lt;=0,"",MID(入力シート!$D86*10,LEN(入力シート!$D86*10)-N$40,1)))</f>
        <v/>
      </c>
      <c r="N37" s="114" t="str">
        <f>IF(入力シート!$D86="","",IF(LEN(入力シート!$D86*10)-O$40&lt;=0,"",MID(入力シート!$D86*10,LEN(入力シート!$D86*10)-O$40,1)))</f>
        <v/>
      </c>
      <c r="O37" s="127" t="s">
        <v>330</v>
      </c>
      <c r="P37" s="114" t="str">
        <f>IF(入力シート!$D86="","",IF(LEN(入力シート!$D86*10)-P$40&lt;=0,"",MID(入力シート!$D86*10,LEN(入力シート!$D86*10)-P$40,1)))</f>
        <v/>
      </c>
      <c r="Q37" s="117" t="s">
        <v>159</v>
      </c>
      <c r="R37" s="509" t="s">
        <v>322</v>
      </c>
      <c r="S37" s="508" t="s">
        <v>321</v>
      </c>
      <c r="T37" s="508"/>
      <c r="U37" s="508"/>
      <c r="V37" s="508"/>
      <c r="W37" s="508"/>
      <c r="X37" s="508"/>
      <c r="Y37" s="508"/>
    </row>
    <row r="38" spans="1:25" ht="37.5" customHeight="1" x14ac:dyDescent="0.15">
      <c r="A38" s="510" t="s">
        <v>158</v>
      </c>
      <c r="B38" s="511"/>
      <c r="C38" s="511"/>
      <c r="D38" s="511"/>
      <c r="E38" s="522" t="s">
        <v>333</v>
      </c>
      <c r="F38" s="522"/>
      <c r="G38" s="522"/>
      <c r="H38" s="522"/>
      <c r="I38" s="116" t="str">
        <f>IF(入力シート!$D87="","",IF(LEN(入力シート!$D87*10)-J$40&lt;=0,"",MID(入力シート!$D87*10,LEN(入力シート!$D87*10)-J$40,1)))</f>
        <v/>
      </c>
      <c r="J38" s="113" t="str">
        <f>IF(入力シート!$D87="","",IF(LEN(入力シート!$D87*10)-K$40&lt;=0,"",MID(入力シート!$D87*10,LEN(入力シート!$D87*10)-K$40,1)))</f>
        <v/>
      </c>
      <c r="K38" s="114" t="str">
        <f>IF(入力シート!$D87="","",IF(LEN(入力シート!$D87*10)-L$40&lt;=0,"",MID(入力シート!$D87*10,LEN(入力シート!$D87*10)-L$40,1)))</f>
        <v/>
      </c>
      <c r="L38" s="116" t="str">
        <f>IF(入力シート!$D87="","",IF(LEN(入力シート!$D87*10)-M$40&lt;=0,"",MID(入力シート!$D87*10,LEN(入力シート!$D87*10)-M$40,1)))</f>
        <v/>
      </c>
      <c r="M38" s="113" t="str">
        <f>IF(入力シート!$D87="","",IF(LEN(入力シート!$D87*10)-N$40&lt;=0,"",MID(入力シート!$D87*10,LEN(入力シート!$D87*10)-N$40,1)))</f>
        <v/>
      </c>
      <c r="N38" s="114" t="str">
        <f>IF(入力シート!$D87="","",IF(LEN(入力シート!$D87*10)-O$40&lt;=0,"",MID(入力シート!$D87*10,LEN(入力シート!$D87*10)-O$40,1)))</f>
        <v/>
      </c>
      <c r="O38" s="127" t="s">
        <v>330</v>
      </c>
      <c r="P38" s="114" t="str">
        <f>IF(入力シート!$D87="","",IF(LEN(入力シート!$D87*10)-P$40&lt;=0,"",MID(入力シート!$D87*10,LEN(入力シート!$D87*10)-P$40,1)))</f>
        <v/>
      </c>
      <c r="Q38" s="117" t="s">
        <v>159</v>
      </c>
      <c r="R38" s="509"/>
      <c r="S38" s="508"/>
      <c r="T38" s="508"/>
      <c r="U38" s="508"/>
      <c r="V38" s="508"/>
      <c r="W38" s="508"/>
      <c r="X38" s="508"/>
      <c r="Y38" s="508"/>
    </row>
    <row r="39" spans="1:25" ht="28.5" customHeight="1" x14ac:dyDescent="0.15"/>
    <row r="40" spans="1:25" ht="28.5" customHeight="1" x14ac:dyDescent="0.15">
      <c r="D40" s="128" t="s">
        <v>341</v>
      </c>
      <c r="E40" s="80">
        <v>11</v>
      </c>
      <c r="F40" s="80">
        <v>10</v>
      </c>
      <c r="G40" s="80">
        <v>9</v>
      </c>
      <c r="H40" s="80">
        <v>8</v>
      </c>
      <c r="I40" s="80">
        <v>7</v>
      </c>
      <c r="J40" s="80">
        <v>6</v>
      </c>
      <c r="K40" s="80">
        <v>5</v>
      </c>
      <c r="L40" s="80">
        <v>4</v>
      </c>
      <c r="M40" s="80">
        <v>3</v>
      </c>
      <c r="N40" s="80">
        <v>2</v>
      </c>
      <c r="O40" s="80">
        <v>1</v>
      </c>
      <c r="P40" s="80">
        <v>0</v>
      </c>
    </row>
    <row r="41" spans="1:25" ht="28.5" customHeight="1" x14ac:dyDescent="0.15"/>
    <row r="42" spans="1:25" ht="28.5" customHeight="1" x14ac:dyDescent="0.15"/>
    <row r="43" spans="1:25" ht="28.5" customHeight="1" x14ac:dyDescent="0.15"/>
    <row r="44" spans="1:25" ht="28.5" customHeight="1" x14ac:dyDescent="0.15"/>
    <row r="45" spans="1:25" ht="28.5" customHeight="1" x14ac:dyDescent="0.15"/>
    <row r="46" spans="1:25" ht="28.5" customHeight="1" x14ac:dyDescent="0.15"/>
    <row r="47" spans="1:25" ht="28.5" customHeight="1" x14ac:dyDescent="0.15"/>
    <row r="48" spans="1:25" ht="28.5" customHeight="1" x14ac:dyDescent="0.15"/>
    <row r="49" ht="28.5" customHeight="1" x14ac:dyDescent="0.15"/>
    <row r="50" ht="28.5" customHeight="1" x14ac:dyDescent="0.15"/>
    <row r="123" spans="1:1" x14ac:dyDescent="0.15">
      <c r="A123" s="106"/>
    </row>
    <row r="124" spans="1:1" x14ac:dyDescent="0.15">
      <c r="A124" s="106"/>
    </row>
    <row r="125" spans="1:1" x14ac:dyDescent="0.15">
      <c r="A125" s="106"/>
    </row>
    <row r="126" spans="1:1" x14ac:dyDescent="0.15">
      <c r="A126" s="106"/>
    </row>
    <row r="127" spans="1:1" x14ac:dyDescent="0.15">
      <c r="A127" s="106"/>
    </row>
    <row r="128" spans="1:1" x14ac:dyDescent="0.15">
      <c r="A128" s="106"/>
    </row>
    <row r="129" spans="1:1" x14ac:dyDescent="0.15">
      <c r="A129" s="106"/>
    </row>
    <row r="130" spans="1:1" x14ac:dyDescent="0.15">
      <c r="A130" s="106"/>
    </row>
    <row r="131" spans="1:1" x14ac:dyDescent="0.15">
      <c r="A131" s="106"/>
    </row>
    <row r="132" spans="1:1" x14ac:dyDescent="0.15">
      <c r="A132" s="106"/>
    </row>
    <row r="133" spans="1:1" x14ac:dyDescent="0.15">
      <c r="A133" s="106"/>
    </row>
    <row r="134" spans="1:1" x14ac:dyDescent="0.15">
      <c r="A134" s="106"/>
    </row>
    <row r="135" spans="1:1" x14ac:dyDescent="0.15">
      <c r="A135" s="106"/>
    </row>
    <row r="136" spans="1:1" x14ac:dyDescent="0.15">
      <c r="A136" s="106"/>
    </row>
    <row r="137" spans="1:1" x14ac:dyDescent="0.15">
      <c r="A137" s="106"/>
    </row>
    <row r="138" spans="1:1" x14ac:dyDescent="0.15">
      <c r="A138" s="106"/>
    </row>
    <row r="139" spans="1:1" x14ac:dyDescent="0.15">
      <c r="A139" s="106"/>
    </row>
    <row r="140" spans="1:1" x14ac:dyDescent="0.15">
      <c r="A140" s="106"/>
    </row>
    <row r="141" spans="1:1" x14ac:dyDescent="0.15">
      <c r="A141" s="106"/>
    </row>
    <row r="142" spans="1:1" x14ac:dyDescent="0.15">
      <c r="A142" s="106"/>
    </row>
    <row r="143" spans="1:1" x14ac:dyDescent="0.15">
      <c r="A143" s="106"/>
    </row>
    <row r="144" spans="1:1" x14ac:dyDescent="0.15">
      <c r="A144" s="106"/>
    </row>
    <row r="145" spans="1:1" x14ac:dyDescent="0.15">
      <c r="A145" s="106"/>
    </row>
    <row r="146" spans="1:1" x14ac:dyDescent="0.15">
      <c r="A146" s="106"/>
    </row>
    <row r="147" spans="1:1" x14ac:dyDescent="0.15">
      <c r="A147" s="106"/>
    </row>
    <row r="148" spans="1:1" x14ac:dyDescent="0.15">
      <c r="A148" s="106"/>
    </row>
    <row r="149" spans="1:1" x14ac:dyDescent="0.15">
      <c r="A149" s="106"/>
    </row>
    <row r="150" spans="1:1" x14ac:dyDescent="0.15">
      <c r="A150" s="106"/>
    </row>
    <row r="151" spans="1:1" x14ac:dyDescent="0.15">
      <c r="A151" s="106"/>
    </row>
  </sheetData>
  <mergeCells count="46">
    <mergeCell ref="A1:Y1"/>
    <mergeCell ref="E36:H36"/>
    <mergeCell ref="E37:H37"/>
    <mergeCell ref="E38:H38"/>
    <mergeCell ref="A29:C29"/>
    <mergeCell ref="A30:C30"/>
    <mergeCell ref="A33:C33"/>
    <mergeCell ref="A27:C27"/>
    <mergeCell ref="A28:C28"/>
    <mergeCell ref="B13:D13"/>
    <mergeCell ref="B16:D16"/>
    <mergeCell ref="B17:D17"/>
    <mergeCell ref="B18:D18"/>
    <mergeCell ref="A8:C8"/>
    <mergeCell ref="A9:D9"/>
    <mergeCell ref="S8:Y9"/>
    <mergeCell ref="A12:D12"/>
    <mergeCell ref="A13:A18"/>
    <mergeCell ref="S36:Y36"/>
    <mergeCell ref="R8:R9"/>
    <mergeCell ref="Q5:T5"/>
    <mergeCell ref="A5:D5"/>
    <mergeCell ref="A36:D36"/>
    <mergeCell ref="I5:L5"/>
    <mergeCell ref="E5:G5"/>
    <mergeCell ref="M5:O5"/>
    <mergeCell ref="B15:D15"/>
    <mergeCell ref="U5:X5"/>
    <mergeCell ref="B14:D14"/>
    <mergeCell ref="S14:Y14"/>
    <mergeCell ref="S37:Y38"/>
    <mergeCell ref="R37:R38"/>
    <mergeCell ref="A2:K2"/>
    <mergeCell ref="A37:D37"/>
    <mergeCell ref="A38:D38"/>
    <mergeCell ref="S12:Y13"/>
    <mergeCell ref="R12:R13"/>
    <mergeCell ref="S15:Y15"/>
    <mergeCell ref="S27:Y29"/>
    <mergeCell ref="R27:R29"/>
    <mergeCell ref="R22:R23"/>
    <mergeCell ref="S22:Y23"/>
    <mergeCell ref="A19:D19"/>
    <mergeCell ref="A22:C22"/>
    <mergeCell ref="A23:C23"/>
    <mergeCell ref="A24:C24"/>
  </mergeCells>
  <phoneticPr fontId="3"/>
  <pageMargins left="0.70866141732283472" right="0.51181102362204722" top="0.55118110236220474" bottom="0.55118110236220474" header="0.31496062992125984" footer="0.31496062992125984"/>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view="pageBreakPreview" zoomScaleNormal="100" zoomScaleSheetLayoutView="100" workbookViewId="0">
      <selection activeCell="A4" sqref="A4"/>
    </sheetView>
  </sheetViews>
  <sheetFormatPr defaultRowHeight="13.5" x14ac:dyDescent="0.15"/>
  <cols>
    <col min="1" max="1" width="4.5" style="284" customWidth="1"/>
    <col min="2" max="2" width="35" style="284" customWidth="1"/>
    <col min="3" max="3" width="7" style="284" bestFit="1" customWidth="1"/>
    <col min="4" max="4" width="3.25" style="284" customWidth="1"/>
    <col min="5" max="5" width="4.5" style="284" bestFit="1" customWidth="1"/>
    <col min="6" max="6" width="35" style="284" customWidth="1"/>
    <col min="7" max="7" width="7" style="284" bestFit="1" customWidth="1"/>
    <col min="8" max="258" width="9" style="284"/>
    <col min="259" max="259" width="30.625" style="284" customWidth="1"/>
    <col min="260" max="260" width="13.25" style="284" customWidth="1"/>
    <col min="261" max="261" width="3.75" style="284" customWidth="1"/>
    <col min="262" max="262" width="32.75" style="284" customWidth="1"/>
    <col min="263" max="263" width="13.25" style="284" customWidth="1"/>
    <col min="264" max="514" width="9" style="284"/>
    <col min="515" max="515" width="30.625" style="284" customWidth="1"/>
    <col min="516" max="516" width="13.25" style="284" customWidth="1"/>
    <col min="517" max="517" width="3.75" style="284" customWidth="1"/>
    <col min="518" max="518" width="32.75" style="284" customWidth="1"/>
    <col min="519" max="519" width="13.25" style="284" customWidth="1"/>
    <col min="520" max="770" width="9" style="284"/>
    <col min="771" max="771" width="30.625" style="284" customWidth="1"/>
    <col min="772" max="772" width="13.25" style="284" customWidth="1"/>
    <col min="773" max="773" width="3.75" style="284" customWidth="1"/>
    <col min="774" max="774" width="32.75" style="284" customWidth="1"/>
    <col min="775" max="775" width="13.25" style="284" customWidth="1"/>
    <col min="776" max="1026" width="9" style="284"/>
    <col min="1027" max="1027" width="30.625" style="284" customWidth="1"/>
    <col min="1028" max="1028" width="13.25" style="284" customWidth="1"/>
    <col min="1029" max="1029" width="3.75" style="284" customWidth="1"/>
    <col min="1030" max="1030" width="32.75" style="284" customWidth="1"/>
    <col min="1031" max="1031" width="13.25" style="284" customWidth="1"/>
    <col min="1032" max="1282" width="9" style="284"/>
    <col min="1283" max="1283" width="30.625" style="284" customWidth="1"/>
    <col min="1284" max="1284" width="13.25" style="284" customWidth="1"/>
    <col min="1285" max="1285" width="3.75" style="284" customWidth="1"/>
    <col min="1286" max="1286" width="32.75" style="284" customWidth="1"/>
    <col min="1287" max="1287" width="13.25" style="284" customWidth="1"/>
    <col min="1288" max="1538" width="9" style="284"/>
    <col min="1539" max="1539" width="30.625" style="284" customWidth="1"/>
    <col min="1540" max="1540" width="13.25" style="284" customWidth="1"/>
    <col min="1541" max="1541" width="3.75" style="284" customWidth="1"/>
    <col min="1542" max="1542" width="32.75" style="284" customWidth="1"/>
    <col min="1543" max="1543" width="13.25" style="284" customWidth="1"/>
    <col min="1544" max="1794" width="9" style="284"/>
    <col min="1795" max="1795" width="30.625" style="284" customWidth="1"/>
    <col min="1796" max="1796" width="13.25" style="284" customWidth="1"/>
    <col min="1797" max="1797" width="3.75" style="284" customWidth="1"/>
    <col min="1798" max="1798" width="32.75" style="284" customWidth="1"/>
    <col min="1799" max="1799" width="13.25" style="284" customWidth="1"/>
    <col min="1800" max="2050" width="9" style="284"/>
    <col min="2051" max="2051" width="30.625" style="284" customWidth="1"/>
    <col min="2052" max="2052" width="13.25" style="284" customWidth="1"/>
    <col min="2053" max="2053" width="3.75" style="284" customWidth="1"/>
    <col min="2054" max="2054" width="32.75" style="284" customWidth="1"/>
    <col min="2055" max="2055" width="13.25" style="284" customWidth="1"/>
    <col min="2056" max="2306" width="9" style="284"/>
    <col min="2307" max="2307" width="30.625" style="284" customWidth="1"/>
    <col min="2308" max="2308" width="13.25" style="284" customWidth="1"/>
    <col min="2309" max="2309" width="3.75" style="284" customWidth="1"/>
    <col min="2310" max="2310" width="32.75" style="284" customWidth="1"/>
    <col min="2311" max="2311" width="13.25" style="284" customWidth="1"/>
    <col min="2312" max="2562" width="9" style="284"/>
    <col min="2563" max="2563" width="30.625" style="284" customWidth="1"/>
    <col min="2564" max="2564" width="13.25" style="284" customWidth="1"/>
    <col min="2565" max="2565" width="3.75" style="284" customWidth="1"/>
    <col min="2566" max="2566" width="32.75" style="284" customWidth="1"/>
    <col min="2567" max="2567" width="13.25" style="284" customWidth="1"/>
    <col min="2568" max="2818" width="9" style="284"/>
    <col min="2819" max="2819" width="30.625" style="284" customWidth="1"/>
    <col min="2820" max="2820" width="13.25" style="284" customWidth="1"/>
    <col min="2821" max="2821" width="3.75" style="284" customWidth="1"/>
    <col min="2822" max="2822" width="32.75" style="284" customWidth="1"/>
    <col min="2823" max="2823" width="13.25" style="284" customWidth="1"/>
    <col min="2824" max="3074" width="9" style="284"/>
    <col min="3075" max="3075" width="30.625" style="284" customWidth="1"/>
    <col min="3076" max="3076" width="13.25" style="284" customWidth="1"/>
    <col min="3077" max="3077" width="3.75" style="284" customWidth="1"/>
    <col min="3078" max="3078" width="32.75" style="284" customWidth="1"/>
    <col min="3079" max="3079" width="13.25" style="284" customWidth="1"/>
    <col min="3080" max="3330" width="9" style="284"/>
    <col min="3331" max="3331" width="30.625" style="284" customWidth="1"/>
    <col min="3332" max="3332" width="13.25" style="284" customWidth="1"/>
    <col min="3333" max="3333" width="3.75" style="284" customWidth="1"/>
    <col min="3334" max="3334" width="32.75" style="284" customWidth="1"/>
    <col min="3335" max="3335" width="13.25" style="284" customWidth="1"/>
    <col min="3336" max="3586" width="9" style="284"/>
    <col min="3587" max="3587" width="30.625" style="284" customWidth="1"/>
    <col min="3588" max="3588" width="13.25" style="284" customWidth="1"/>
    <col min="3589" max="3589" width="3.75" style="284" customWidth="1"/>
    <col min="3590" max="3590" width="32.75" style="284" customWidth="1"/>
    <col min="3591" max="3591" width="13.25" style="284" customWidth="1"/>
    <col min="3592" max="3842" width="9" style="284"/>
    <col min="3843" max="3843" width="30.625" style="284" customWidth="1"/>
    <col min="3844" max="3844" width="13.25" style="284" customWidth="1"/>
    <col min="3845" max="3845" width="3.75" style="284" customWidth="1"/>
    <col min="3846" max="3846" width="32.75" style="284" customWidth="1"/>
    <col min="3847" max="3847" width="13.25" style="284" customWidth="1"/>
    <col min="3848" max="4098" width="9" style="284"/>
    <col min="4099" max="4099" width="30.625" style="284" customWidth="1"/>
    <col min="4100" max="4100" width="13.25" style="284" customWidth="1"/>
    <col min="4101" max="4101" width="3.75" style="284" customWidth="1"/>
    <col min="4102" max="4102" width="32.75" style="284" customWidth="1"/>
    <col min="4103" max="4103" width="13.25" style="284" customWidth="1"/>
    <col min="4104" max="4354" width="9" style="284"/>
    <col min="4355" max="4355" width="30.625" style="284" customWidth="1"/>
    <col min="4356" max="4356" width="13.25" style="284" customWidth="1"/>
    <col min="4357" max="4357" width="3.75" style="284" customWidth="1"/>
    <col min="4358" max="4358" width="32.75" style="284" customWidth="1"/>
    <col min="4359" max="4359" width="13.25" style="284" customWidth="1"/>
    <col min="4360" max="4610" width="9" style="284"/>
    <col min="4611" max="4611" width="30.625" style="284" customWidth="1"/>
    <col min="4612" max="4612" width="13.25" style="284" customWidth="1"/>
    <col min="4613" max="4613" width="3.75" style="284" customWidth="1"/>
    <col min="4614" max="4614" width="32.75" style="284" customWidth="1"/>
    <col min="4615" max="4615" width="13.25" style="284" customWidth="1"/>
    <col min="4616" max="4866" width="9" style="284"/>
    <col min="4867" max="4867" width="30.625" style="284" customWidth="1"/>
    <col min="4868" max="4868" width="13.25" style="284" customWidth="1"/>
    <col min="4869" max="4869" width="3.75" style="284" customWidth="1"/>
    <col min="4870" max="4870" width="32.75" style="284" customWidth="1"/>
    <col min="4871" max="4871" width="13.25" style="284" customWidth="1"/>
    <col min="4872" max="5122" width="9" style="284"/>
    <col min="5123" max="5123" width="30.625" style="284" customWidth="1"/>
    <col min="5124" max="5124" width="13.25" style="284" customWidth="1"/>
    <col min="5125" max="5125" width="3.75" style="284" customWidth="1"/>
    <col min="5126" max="5126" width="32.75" style="284" customWidth="1"/>
    <col min="5127" max="5127" width="13.25" style="284" customWidth="1"/>
    <col min="5128" max="5378" width="9" style="284"/>
    <col min="5379" max="5379" width="30.625" style="284" customWidth="1"/>
    <col min="5380" max="5380" width="13.25" style="284" customWidth="1"/>
    <col min="5381" max="5381" width="3.75" style="284" customWidth="1"/>
    <col min="5382" max="5382" width="32.75" style="284" customWidth="1"/>
    <col min="5383" max="5383" width="13.25" style="284" customWidth="1"/>
    <col min="5384" max="5634" width="9" style="284"/>
    <col min="5635" max="5635" width="30.625" style="284" customWidth="1"/>
    <col min="5636" max="5636" width="13.25" style="284" customWidth="1"/>
    <col min="5637" max="5637" width="3.75" style="284" customWidth="1"/>
    <col min="5638" max="5638" width="32.75" style="284" customWidth="1"/>
    <col min="5639" max="5639" width="13.25" style="284" customWidth="1"/>
    <col min="5640" max="5890" width="9" style="284"/>
    <col min="5891" max="5891" width="30.625" style="284" customWidth="1"/>
    <col min="5892" max="5892" width="13.25" style="284" customWidth="1"/>
    <col min="5893" max="5893" width="3.75" style="284" customWidth="1"/>
    <col min="5894" max="5894" width="32.75" style="284" customWidth="1"/>
    <col min="5895" max="5895" width="13.25" style="284" customWidth="1"/>
    <col min="5896" max="6146" width="9" style="284"/>
    <col min="6147" max="6147" width="30.625" style="284" customWidth="1"/>
    <col min="6148" max="6148" width="13.25" style="284" customWidth="1"/>
    <col min="6149" max="6149" width="3.75" style="284" customWidth="1"/>
    <col min="6150" max="6150" width="32.75" style="284" customWidth="1"/>
    <col min="6151" max="6151" width="13.25" style="284" customWidth="1"/>
    <col min="6152" max="6402" width="9" style="284"/>
    <col min="6403" max="6403" width="30.625" style="284" customWidth="1"/>
    <col min="6404" max="6404" width="13.25" style="284" customWidth="1"/>
    <col min="6405" max="6405" width="3.75" style="284" customWidth="1"/>
    <col min="6406" max="6406" width="32.75" style="284" customWidth="1"/>
    <col min="6407" max="6407" width="13.25" style="284" customWidth="1"/>
    <col min="6408" max="6658" width="9" style="284"/>
    <col min="6659" max="6659" width="30.625" style="284" customWidth="1"/>
    <col min="6660" max="6660" width="13.25" style="284" customWidth="1"/>
    <col min="6661" max="6661" width="3.75" style="284" customWidth="1"/>
    <col min="6662" max="6662" width="32.75" style="284" customWidth="1"/>
    <col min="6663" max="6663" width="13.25" style="284" customWidth="1"/>
    <col min="6664" max="6914" width="9" style="284"/>
    <col min="6915" max="6915" width="30.625" style="284" customWidth="1"/>
    <col min="6916" max="6916" width="13.25" style="284" customWidth="1"/>
    <col min="6917" max="6917" width="3.75" style="284" customWidth="1"/>
    <col min="6918" max="6918" width="32.75" style="284" customWidth="1"/>
    <col min="6919" max="6919" width="13.25" style="284" customWidth="1"/>
    <col min="6920" max="7170" width="9" style="284"/>
    <col min="7171" max="7171" width="30.625" style="284" customWidth="1"/>
    <col min="7172" max="7172" width="13.25" style="284" customWidth="1"/>
    <col min="7173" max="7173" width="3.75" style="284" customWidth="1"/>
    <col min="7174" max="7174" width="32.75" style="284" customWidth="1"/>
    <col min="7175" max="7175" width="13.25" style="284" customWidth="1"/>
    <col min="7176" max="7426" width="9" style="284"/>
    <col min="7427" max="7427" width="30.625" style="284" customWidth="1"/>
    <col min="7428" max="7428" width="13.25" style="284" customWidth="1"/>
    <col min="7429" max="7429" width="3.75" style="284" customWidth="1"/>
    <col min="7430" max="7430" width="32.75" style="284" customWidth="1"/>
    <col min="7431" max="7431" width="13.25" style="284" customWidth="1"/>
    <col min="7432" max="7682" width="9" style="284"/>
    <col min="7683" max="7683" width="30.625" style="284" customWidth="1"/>
    <col min="7684" max="7684" width="13.25" style="284" customWidth="1"/>
    <col min="7685" max="7685" width="3.75" style="284" customWidth="1"/>
    <col min="7686" max="7686" width="32.75" style="284" customWidth="1"/>
    <col min="7687" max="7687" width="13.25" style="284" customWidth="1"/>
    <col min="7688" max="7938" width="9" style="284"/>
    <col min="7939" max="7939" width="30.625" style="284" customWidth="1"/>
    <col min="7940" max="7940" width="13.25" style="284" customWidth="1"/>
    <col min="7941" max="7941" width="3.75" style="284" customWidth="1"/>
    <col min="7942" max="7942" width="32.75" style="284" customWidth="1"/>
    <col min="7943" max="7943" width="13.25" style="284" customWidth="1"/>
    <col min="7944" max="8194" width="9" style="284"/>
    <col min="8195" max="8195" width="30.625" style="284" customWidth="1"/>
    <col min="8196" max="8196" width="13.25" style="284" customWidth="1"/>
    <col min="8197" max="8197" width="3.75" style="284" customWidth="1"/>
    <col min="8198" max="8198" width="32.75" style="284" customWidth="1"/>
    <col min="8199" max="8199" width="13.25" style="284" customWidth="1"/>
    <col min="8200" max="8450" width="9" style="284"/>
    <col min="8451" max="8451" width="30.625" style="284" customWidth="1"/>
    <col min="8452" max="8452" width="13.25" style="284" customWidth="1"/>
    <col min="8453" max="8453" width="3.75" style="284" customWidth="1"/>
    <col min="8454" max="8454" width="32.75" style="284" customWidth="1"/>
    <col min="8455" max="8455" width="13.25" style="284" customWidth="1"/>
    <col min="8456" max="8706" width="9" style="284"/>
    <col min="8707" max="8707" width="30.625" style="284" customWidth="1"/>
    <col min="8708" max="8708" width="13.25" style="284" customWidth="1"/>
    <col min="8709" max="8709" width="3.75" style="284" customWidth="1"/>
    <col min="8710" max="8710" width="32.75" style="284" customWidth="1"/>
    <col min="8711" max="8711" width="13.25" style="284" customWidth="1"/>
    <col min="8712" max="8962" width="9" style="284"/>
    <col min="8963" max="8963" width="30.625" style="284" customWidth="1"/>
    <col min="8964" max="8964" width="13.25" style="284" customWidth="1"/>
    <col min="8965" max="8965" width="3.75" style="284" customWidth="1"/>
    <col min="8966" max="8966" width="32.75" style="284" customWidth="1"/>
    <col min="8967" max="8967" width="13.25" style="284" customWidth="1"/>
    <col min="8968" max="9218" width="9" style="284"/>
    <col min="9219" max="9219" width="30.625" style="284" customWidth="1"/>
    <col min="9220" max="9220" width="13.25" style="284" customWidth="1"/>
    <col min="9221" max="9221" width="3.75" style="284" customWidth="1"/>
    <col min="9222" max="9222" width="32.75" style="284" customWidth="1"/>
    <col min="9223" max="9223" width="13.25" style="284" customWidth="1"/>
    <col min="9224" max="9474" width="9" style="284"/>
    <col min="9475" max="9475" width="30.625" style="284" customWidth="1"/>
    <col min="9476" max="9476" width="13.25" style="284" customWidth="1"/>
    <col min="9477" max="9477" width="3.75" style="284" customWidth="1"/>
    <col min="9478" max="9478" width="32.75" style="284" customWidth="1"/>
    <col min="9479" max="9479" width="13.25" style="284" customWidth="1"/>
    <col min="9480" max="9730" width="9" style="284"/>
    <col min="9731" max="9731" width="30.625" style="284" customWidth="1"/>
    <col min="9732" max="9732" width="13.25" style="284" customWidth="1"/>
    <col min="9733" max="9733" width="3.75" style="284" customWidth="1"/>
    <col min="9734" max="9734" width="32.75" style="284" customWidth="1"/>
    <col min="9735" max="9735" width="13.25" style="284" customWidth="1"/>
    <col min="9736" max="9986" width="9" style="284"/>
    <col min="9987" max="9987" width="30.625" style="284" customWidth="1"/>
    <col min="9988" max="9988" width="13.25" style="284" customWidth="1"/>
    <col min="9989" max="9989" width="3.75" style="284" customWidth="1"/>
    <col min="9990" max="9990" width="32.75" style="284" customWidth="1"/>
    <col min="9991" max="9991" width="13.25" style="284" customWidth="1"/>
    <col min="9992" max="10242" width="9" style="284"/>
    <col min="10243" max="10243" width="30.625" style="284" customWidth="1"/>
    <col min="10244" max="10244" width="13.25" style="284" customWidth="1"/>
    <col min="10245" max="10245" width="3.75" style="284" customWidth="1"/>
    <col min="10246" max="10246" width="32.75" style="284" customWidth="1"/>
    <col min="10247" max="10247" width="13.25" style="284" customWidth="1"/>
    <col min="10248" max="10498" width="9" style="284"/>
    <col min="10499" max="10499" width="30.625" style="284" customWidth="1"/>
    <col min="10500" max="10500" width="13.25" style="284" customWidth="1"/>
    <col min="10501" max="10501" width="3.75" style="284" customWidth="1"/>
    <col min="10502" max="10502" width="32.75" style="284" customWidth="1"/>
    <col min="10503" max="10503" width="13.25" style="284" customWidth="1"/>
    <col min="10504" max="10754" width="9" style="284"/>
    <col min="10755" max="10755" width="30.625" style="284" customWidth="1"/>
    <col min="10756" max="10756" width="13.25" style="284" customWidth="1"/>
    <col min="10757" max="10757" width="3.75" style="284" customWidth="1"/>
    <col min="10758" max="10758" width="32.75" style="284" customWidth="1"/>
    <col min="10759" max="10759" width="13.25" style="284" customWidth="1"/>
    <col min="10760" max="11010" width="9" style="284"/>
    <col min="11011" max="11011" width="30.625" style="284" customWidth="1"/>
    <col min="11012" max="11012" width="13.25" style="284" customWidth="1"/>
    <col min="11013" max="11013" width="3.75" style="284" customWidth="1"/>
    <col min="11014" max="11014" width="32.75" style="284" customWidth="1"/>
    <col min="11015" max="11015" width="13.25" style="284" customWidth="1"/>
    <col min="11016" max="11266" width="9" style="284"/>
    <col min="11267" max="11267" width="30.625" style="284" customWidth="1"/>
    <col min="11268" max="11268" width="13.25" style="284" customWidth="1"/>
    <col min="11269" max="11269" width="3.75" style="284" customWidth="1"/>
    <col min="11270" max="11270" width="32.75" style="284" customWidth="1"/>
    <col min="11271" max="11271" width="13.25" style="284" customWidth="1"/>
    <col min="11272" max="11522" width="9" style="284"/>
    <col min="11523" max="11523" width="30.625" style="284" customWidth="1"/>
    <col min="11524" max="11524" width="13.25" style="284" customWidth="1"/>
    <col min="11525" max="11525" width="3.75" style="284" customWidth="1"/>
    <col min="11526" max="11526" width="32.75" style="284" customWidth="1"/>
    <col min="11527" max="11527" width="13.25" style="284" customWidth="1"/>
    <col min="11528" max="11778" width="9" style="284"/>
    <col min="11779" max="11779" width="30.625" style="284" customWidth="1"/>
    <col min="11780" max="11780" width="13.25" style="284" customWidth="1"/>
    <col min="11781" max="11781" width="3.75" style="284" customWidth="1"/>
    <col min="11782" max="11782" width="32.75" style="284" customWidth="1"/>
    <col min="11783" max="11783" width="13.25" style="284" customWidth="1"/>
    <col min="11784" max="12034" width="9" style="284"/>
    <col min="12035" max="12035" width="30.625" style="284" customWidth="1"/>
    <col min="12036" max="12036" width="13.25" style="284" customWidth="1"/>
    <col min="12037" max="12037" width="3.75" style="284" customWidth="1"/>
    <col min="12038" max="12038" width="32.75" style="284" customWidth="1"/>
    <col min="12039" max="12039" width="13.25" style="284" customWidth="1"/>
    <col min="12040" max="12290" width="9" style="284"/>
    <col min="12291" max="12291" width="30.625" style="284" customWidth="1"/>
    <col min="12292" max="12292" width="13.25" style="284" customWidth="1"/>
    <col min="12293" max="12293" width="3.75" style="284" customWidth="1"/>
    <col min="12294" max="12294" width="32.75" style="284" customWidth="1"/>
    <col min="12295" max="12295" width="13.25" style="284" customWidth="1"/>
    <col min="12296" max="12546" width="9" style="284"/>
    <col min="12547" max="12547" width="30.625" style="284" customWidth="1"/>
    <col min="12548" max="12548" width="13.25" style="284" customWidth="1"/>
    <col min="12549" max="12549" width="3.75" style="284" customWidth="1"/>
    <col min="12550" max="12550" width="32.75" style="284" customWidth="1"/>
    <col min="12551" max="12551" width="13.25" style="284" customWidth="1"/>
    <col min="12552" max="12802" width="9" style="284"/>
    <col min="12803" max="12803" width="30.625" style="284" customWidth="1"/>
    <col min="12804" max="12804" width="13.25" style="284" customWidth="1"/>
    <col min="12805" max="12805" width="3.75" style="284" customWidth="1"/>
    <col min="12806" max="12806" width="32.75" style="284" customWidth="1"/>
    <col min="12807" max="12807" width="13.25" style="284" customWidth="1"/>
    <col min="12808" max="13058" width="9" style="284"/>
    <col min="13059" max="13059" width="30.625" style="284" customWidth="1"/>
    <col min="13060" max="13060" width="13.25" style="284" customWidth="1"/>
    <col min="13061" max="13061" width="3.75" style="284" customWidth="1"/>
    <col min="13062" max="13062" width="32.75" style="284" customWidth="1"/>
    <col min="13063" max="13063" width="13.25" style="284" customWidth="1"/>
    <col min="13064" max="13314" width="9" style="284"/>
    <col min="13315" max="13315" width="30.625" style="284" customWidth="1"/>
    <col min="13316" max="13316" width="13.25" style="284" customWidth="1"/>
    <col min="13317" max="13317" width="3.75" style="284" customWidth="1"/>
    <col min="13318" max="13318" width="32.75" style="284" customWidth="1"/>
    <col min="13319" max="13319" width="13.25" style="284" customWidth="1"/>
    <col min="13320" max="13570" width="9" style="284"/>
    <col min="13571" max="13571" width="30.625" style="284" customWidth="1"/>
    <col min="13572" max="13572" width="13.25" style="284" customWidth="1"/>
    <col min="13573" max="13573" width="3.75" style="284" customWidth="1"/>
    <col min="13574" max="13574" width="32.75" style="284" customWidth="1"/>
    <col min="13575" max="13575" width="13.25" style="284" customWidth="1"/>
    <col min="13576" max="13826" width="9" style="284"/>
    <col min="13827" max="13827" width="30.625" style="284" customWidth="1"/>
    <col min="13828" max="13828" width="13.25" style="284" customWidth="1"/>
    <col min="13829" max="13829" width="3.75" style="284" customWidth="1"/>
    <col min="13830" max="13830" width="32.75" style="284" customWidth="1"/>
    <col min="13831" max="13831" width="13.25" style="284" customWidth="1"/>
    <col min="13832" max="14082" width="9" style="284"/>
    <col min="14083" max="14083" width="30.625" style="284" customWidth="1"/>
    <col min="14084" max="14084" width="13.25" style="284" customWidth="1"/>
    <col min="14085" max="14085" width="3.75" style="284" customWidth="1"/>
    <col min="14086" max="14086" width="32.75" style="284" customWidth="1"/>
    <col min="14087" max="14087" width="13.25" style="284" customWidth="1"/>
    <col min="14088" max="14338" width="9" style="284"/>
    <col min="14339" max="14339" width="30.625" style="284" customWidth="1"/>
    <col min="14340" max="14340" width="13.25" style="284" customWidth="1"/>
    <col min="14341" max="14341" width="3.75" style="284" customWidth="1"/>
    <col min="14342" max="14342" width="32.75" style="284" customWidth="1"/>
    <col min="14343" max="14343" width="13.25" style="284" customWidth="1"/>
    <col min="14344" max="14594" width="9" style="284"/>
    <col min="14595" max="14595" width="30.625" style="284" customWidth="1"/>
    <col min="14596" max="14596" width="13.25" style="284" customWidth="1"/>
    <col min="14597" max="14597" width="3.75" style="284" customWidth="1"/>
    <col min="14598" max="14598" width="32.75" style="284" customWidth="1"/>
    <col min="14599" max="14599" width="13.25" style="284" customWidth="1"/>
    <col min="14600" max="14850" width="9" style="284"/>
    <col min="14851" max="14851" width="30.625" style="284" customWidth="1"/>
    <col min="14852" max="14852" width="13.25" style="284" customWidth="1"/>
    <col min="14853" max="14853" width="3.75" style="284" customWidth="1"/>
    <col min="14854" max="14854" width="32.75" style="284" customWidth="1"/>
    <col min="14855" max="14855" width="13.25" style="284" customWidth="1"/>
    <col min="14856" max="15106" width="9" style="284"/>
    <col min="15107" max="15107" width="30.625" style="284" customWidth="1"/>
    <col min="15108" max="15108" width="13.25" style="284" customWidth="1"/>
    <col min="15109" max="15109" width="3.75" style="284" customWidth="1"/>
    <col min="15110" max="15110" width="32.75" style="284" customWidth="1"/>
    <col min="15111" max="15111" width="13.25" style="284" customWidth="1"/>
    <col min="15112" max="15362" width="9" style="284"/>
    <col min="15363" max="15363" width="30.625" style="284" customWidth="1"/>
    <col min="15364" max="15364" width="13.25" style="284" customWidth="1"/>
    <col min="15365" max="15365" width="3.75" style="284" customWidth="1"/>
    <col min="15366" max="15366" width="32.75" style="284" customWidth="1"/>
    <col min="15367" max="15367" width="13.25" style="284" customWidth="1"/>
    <col min="15368" max="15618" width="9" style="284"/>
    <col min="15619" max="15619" width="30.625" style="284" customWidth="1"/>
    <col min="15620" max="15620" width="13.25" style="284" customWidth="1"/>
    <col min="15621" max="15621" width="3.75" style="284" customWidth="1"/>
    <col min="15622" max="15622" width="32.75" style="284" customWidth="1"/>
    <col min="15623" max="15623" width="13.25" style="284" customWidth="1"/>
    <col min="15624" max="15874" width="9" style="284"/>
    <col min="15875" max="15875" width="30.625" style="284" customWidth="1"/>
    <col min="15876" max="15876" width="13.25" style="284" customWidth="1"/>
    <col min="15877" max="15877" width="3.75" style="284" customWidth="1"/>
    <col min="15878" max="15878" width="32.75" style="284" customWidth="1"/>
    <col min="15879" max="15879" width="13.25" style="284" customWidth="1"/>
    <col min="15880" max="16130" width="9" style="284"/>
    <col min="16131" max="16131" width="30.625" style="284" customWidth="1"/>
    <col min="16132" max="16132" width="13.25" style="284" customWidth="1"/>
    <col min="16133" max="16133" width="3.75" style="284" customWidth="1"/>
    <col min="16134" max="16134" width="32.75" style="284" customWidth="1"/>
    <col min="16135" max="16135" width="13.25" style="284" customWidth="1"/>
    <col min="16136" max="16384" width="9" style="284"/>
  </cols>
  <sheetData>
    <row r="1" spans="1:11" s="279" customFormat="1" ht="19.5" thickBot="1" x14ac:dyDescent="0.2">
      <c r="A1" s="477" t="s">
        <v>246</v>
      </c>
      <c r="B1" s="477"/>
      <c r="C1" s="477"/>
      <c r="D1" s="477"/>
      <c r="E1" s="477"/>
      <c r="F1" s="477"/>
      <c r="G1" s="477"/>
    </row>
    <row r="2" spans="1:11" s="279" customFormat="1" ht="19.5" thickBot="1" x14ac:dyDescent="0.2">
      <c r="A2" s="280"/>
      <c r="B2" s="281" t="s">
        <v>441</v>
      </c>
      <c r="C2" s="282"/>
      <c r="D2" s="130"/>
      <c r="E2" s="130"/>
      <c r="F2" s="130"/>
      <c r="G2" s="130"/>
    </row>
    <row r="3" spans="1:11" s="279" customFormat="1" ht="19.5" thickBot="1" x14ac:dyDescent="0.2">
      <c r="B3" s="279" t="s">
        <v>442</v>
      </c>
      <c r="C3" s="130"/>
      <c r="D3" s="131"/>
      <c r="E3" s="130"/>
      <c r="F3" s="130"/>
      <c r="G3" s="82" t="s">
        <v>293</v>
      </c>
    </row>
    <row r="4" spans="1:11" s="279" customFormat="1" ht="23.25" customHeight="1" thickBot="1" x14ac:dyDescent="0.2">
      <c r="A4" s="132" t="s">
        <v>578</v>
      </c>
      <c r="B4" s="133" t="s">
        <v>247</v>
      </c>
      <c r="C4" s="134" t="s">
        <v>548</v>
      </c>
      <c r="D4" s="135"/>
      <c r="E4" s="136" t="s">
        <v>578</v>
      </c>
      <c r="F4" s="133" t="s">
        <v>247</v>
      </c>
      <c r="G4" s="134" t="s">
        <v>549</v>
      </c>
    </row>
    <row r="5" spans="1:11" s="279" customFormat="1" x14ac:dyDescent="0.15">
      <c r="A5" s="137" t="s">
        <v>392</v>
      </c>
      <c r="B5" s="138" t="s">
        <v>460</v>
      </c>
      <c r="C5" s="139"/>
      <c r="D5" s="140"/>
      <c r="E5" s="141" t="s">
        <v>458</v>
      </c>
      <c r="F5" s="142" t="s">
        <v>288</v>
      </c>
      <c r="G5" s="283"/>
    </row>
    <row r="6" spans="1:11" s="279" customFormat="1" x14ac:dyDescent="0.15">
      <c r="A6" s="143" t="s">
        <v>393</v>
      </c>
      <c r="B6" s="144" t="s">
        <v>461</v>
      </c>
      <c r="C6" s="145"/>
      <c r="D6" s="140"/>
      <c r="E6" s="146" t="s">
        <v>459</v>
      </c>
      <c r="F6" s="144" t="s">
        <v>289</v>
      </c>
      <c r="G6" s="145"/>
      <c r="J6" s="279" t="s">
        <v>622</v>
      </c>
      <c r="K6" s="279" t="s">
        <v>642</v>
      </c>
    </row>
    <row r="7" spans="1:11" s="279" customFormat="1" x14ac:dyDescent="0.15">
      <c r="A7" s="143" t="s">
        <v>812</v>
      </c>
      <c r="B7" s="144" t="s">
        <v>813</v>
      </c>
      <c r="C7" s="145"/>
      <c r="D7" s="140"/>
      <c r="E7" s="146" t="s">
        <v>814</v>
      </c>
      <c r="F7" s="144" t="s">
        <v>291</v>
      </c>
      <c r="G7" s="145"/>
      <c r="J7" s="279" t="s">
        <v>643</v>
      </c>
      <c r="K7" s="279" t="s">
        <v>644</v>
      </c>
    </row>
    <row r="8" spans="1:11" s="279" customFormat="1" x14ac:dyDescent="0.15">
      <c r="A8" s="143" t="s">
        <v>815</v>
      </c>
      <c r="B8" s="144" t="s">
        <v>816</v>
      </c>
      <c r="C8" s="145"/>
      <c r="D8" s="140"/>
      <c r="E8" s="147" t="s">
        <v>817</v>
      </c>
      <c r="F8" s="148" t="s">
        <v>527</v>
      </c>
      <c r="G8" s="145"/>
      <c r="J8" s="279" t="s">
        <v>645</v>
      </c>
      <c r="K8" s="279" t="s">
        <v>646</v>
      </c>
    </row>
    <row r="9" spans="1:11" s="279" customFormat="1" x14ac:dyDescent="0.15">
      <c r="A9" s="143" t="s">
        <v>818</v>
      </c>
      <c r="B9" s="144" t="s">
        <v>1041</v>
      </c>
      <c r="C9" s="145"/>
      <c r="D9" s="140"/>
      <c r="E9" s="146" t="s">
        <v>819</v>
      </c>
      <c r="F9" s="144" t="s">
        <v>820</v>
      </c>
      <c r="G9" s="139"/>
      <c r="J9" s="279" t="s">
        <v>647</v>
      </c>
      <c r="K9" s="279" t="s">
        <v>648</v>
      </c>
    </row>
    <row r="10" spans="1:11" s="279" customFormat="1" x14ac:dyDescent="0.15">
      <c r="A10" s="143" t="s">
        <v>821</v>
      </c>
      <c r="B10" s="144" t="s">
        <v>1039</v>
      </c>
      <c r="C10" s="145"/>
      <c r="D10" s="140"/>
      <c r="E10" s="149" t="s">
        <v>822</v>
      </c>
      <c r="F10" s="150" t="s">
        <v>1037</v>
      </c>
      <c r="G10" s="151"/>
      <c r="J10" s="279" t="s">
        <v>626</v>
      </c>
      <c r="K10" s="279" t="s">
        <v>1041</v>
      </c>
    </row>
    <row r="11" spans="1:11" s="279" customFormat="1" x14ac:dyDescent="0.15">
      <c r="A11" s="143" t="s">
        <v>823</v>
      </c>
      <c r="B11" s="144" t="s">
        <v>810</v>
      </c>
      <c r="C11" s="145"/>
      <c r="D11" s="140"/>
      <c r="E11" s="146" t="s">
        <v>824</v>
      </c>
      <c r="F11" s="144" t="s">
        <v>248</v>
      </c>
      <c r="G11" s="145"/>
      <c r="J11" s="279" t="s">
        <v>213</v>
      </c>
      <c r="K11" s="279" t="s">
        <v>1039</v>
      </c>
    </row>
    <row r="12" spans="1:11" s="279" customFormat="1" x14ac:dyDescent="0.15">
      <c r="A12" s="143" t="s">
        <v>825</v>
      </c>
      <c r="B12" s="144" t="s">
        <v>457</v>
      </c>
      <c r="C12" s="145"/>
      <c r="D12" s="140"/>
      <c r="E12" s="146" t="s">
        <v>826</v>
      </c>
      <c r="F12" s="144" t="s">
        <v>249</v>
      </c>
      <c r="G12" s="145"/>
      <c r="J12" s="279" t="s">
        <v>649</v>
      </c>
      <c r="K12" s="279" t="s">
        <v>810</v>
      </c>
    </row>
    <row r="13" spans="1:11" s="279" customFormat="1" x14ac:dyDescent="0.15">
      <c r="A13" s="143" t="s">
        <v>827</v>
      </c>
      <c r="B13" s="144" t="s">
        <v>811</v>
      </c>
      <c r="C13" s="145"/>
      <c r="D13" s="140"/>
      <c r="E13" s="146" t="s">
        <v>828</v>
      </c>
      <c r="F13" s="144" t="s">
        <v>251</v>
      </c>
      <c r="G13" s="139"/>
      <c r="J13" s="279" t="s">
        <v>650</v>
      </c>
      <c r="K13" s="279" t="s">
        <v>457</v>
      </c>
    </row>
    <row r="14" spans="1:11" s="279" customFormat="1" x14ac:dyDescent="0.15">
      <c r="A14" s="143" t="s">
        <v>829</v>
      </c>
      <c r="B14" s="144" t="s">
        <v>576</v>
      </c>
      <c r="C14" s="145"/>
      <c r="D14" s="140"/>
      <c r="E14" s="146" t="s">
        <v>830</v>
      </c>
      <c r="F14" s="144" t="s">
        <v>831</v>
      </c>
      <c r="G14" s="145"/>
      <c r="J14" s="279" t="s">
        <v>651</v>
      </c>
      <c r="K14" s="279" t="s">
        <v>811</v>
      </c>
    </row>
    <row r="15" spans="1:11" s="279" customFormat="1" x14ac:dyDescent="0.15">
      <c r="A15" s="143" t="s">
        <v>832</v>
      </c>
      <c r="B15" s="144" t="s">
        <v>250</v>
      </c>
      <c r="C15" s="145"/>
      <c r="D15" s="140"/>
      <c r="E15" s="146" t="s">
        <v>833</v>
      </c>
      <c r="F15" s="144" t="s">
        <v>254</v>
      </c>
      <c r="G15" s="145"/>
      <c r="J15" s="279" t="s">
        <v>652</v>
      </c>
      <c r="K15" s="279" t="s">
        <v>576</v>
      </c>
    </row>
    <row r="16" spans="1:11" s="279" customFormat="1" x14ac:dyDescent="0.15">
      <c r="A16" s="143" t="s">
        <v>834</v>
      </c>
      <c r="B16" s="144" t="s">
        <v>252</v>
      </c>
      <c r="C16" s="145"/>
      <c r="D16" s="140"/>
      <c r="E16" s="146" t="s">
        <v>835</v>
      </c>
      <c r="F16" s="144" t="s">
        <v>545</v>
      </c>
      <c r="G16" s="145"/>
      <c r="J16" s="279" t="s">
        <v>653</v>
      </c>
      <c r="K16" s="279" t="s">
        <v>250</v>
      </c>
    </row>
    <row r="17" spans="1:11" s="279" customFormat="1" x14ac:dyDescent="0.15">
      <c r="A17" s="143" t="s">
        <v>836</v>
      </c>
      <c r="B17" s="144" t="s">
        <v>253</v>
      </c>
      <c r="C17" s="145"/>
      <c r="D17" s="140"/>
      <c r="E17" s="146" t="s">
        <v>837</v>
      </c>
      <c r="F17" s="144" t="s">
        <v>257</v>
      </c>
      <c r="G17" s="145"/>
      <c r="J17" s="279" t="s">
        <v>623</v>
      </c>
      <c r="K17" s="279" t="s">
        <v>252</v>
      </c>
    </row>
    <row r="18" spans="1:11" s="279" customFormat="1" x14ac:dyDescent="0.15">
      <c r="A18" s="143" t="s">
        <v>838</v>
      </c>
      <c r="B18" s="144" t="s">
        <v>255</v>
      </c>
      <c r="C18" s="145"/>
      <c r="D18" s="140"/>
      <c r="E18" s="146" t="s">
        <v>839</v>
      </c>
      <c r="F18" s="144" t="s">
        <v>259</v>
      </c>
      <c r="G18" s="145"/>
      <c r="J18" s="279" t="s">
        <v>624</v>
      </c>
      <c r="K18" s="279" t="s">
        <v>253</v>
      </c>
    </row>
    <row r="19" spans="1:11" s="279" customFormat="1" x14ac:dyDescent="0.15">
      <c r="A19" s="143" t="s">
        <v>840</v>
      </c>
      <c r="B19" s="144" t="s">
        <v>256</v>
      </c>
      <c r="C19" s="145"/>
      <c r="D19" s="140"/>
      <c r="E19" s="146" t="s">
        <v>841</v>
      </c>
      <c r="F19" s="144" t="s">
        <v>261</v>
      </c>
      <c r="G19" s="145"/>
      <c r="J19" s="279" t="s">
        <v>219</v>
      </c>
      <c r="K19" s="279" t="s">
        <v>255</v>
      </c>
    </row>
    <row r="20" spans="1:11" s="279" customFormat="1" x14ac:dyDescent="0.15">
      <c r="A20" s="143" t="s">
        <v>842</v>
      </c>
      <c r="B20" s="144" t="s">
        <v>258</v>
      </c>
      <c r="C20" s="145"/>
      <c r="D20" s="140"/>
      <c r="E20" s="146" t="s">
        <v>843</v>
      </c>
      <c r="F20" s="144" t="s">
        <v>263</v>
      </c>
      <c r="G20" s="145"/>
      <c r="J20" s="279" t="s">
        <v>654</v>
      </c>
      <c r="K20" s="279" t="s">
        <v>256</v>
      </c>
    </row>
    <row r="21" spans="1:11" s="279" customFormat="1" x14ac:dyDescent="0.15">
      <c r="A21" s="143" t="s">
        <v>844</v>
      </c>
      <c r="B21" s="144" t="s">
        <v>260</v>
      </c>
      <c r="C21" s="145"/>
      <c r="D21" s="140"/>
      <c r="E21" s="146" t="s">
        <v>845</v>
      </c>
      <c r="F21" s="144" t="s">
        <v>265</v>
      </c>
      <c r="G21" s="145"/>
      <c r="J21" s="279" t="s">
        <v>655</v>
      </c>
      <c r="K21" s="279" t="s">
        <v>258</v>
      </c>
    </row>
    <row r="22" spans="1:11" s="279" customFormat="1" x14ac:dyDescent="0.15">
      <c r="A22" s="143" t="s">
        <v>846</v>
      </c>
      <c r="B22" s="144" t="s">
        <v>262</v>
      </c>
      <c r="C22" s="145"/>
      <c r="D22" s="140"/>
      <c r="E22" s="146" t="s">
        <v>847</v>
      </c>
      <c r="F22" s="144" t="s">
        <v>266</v>
      </c>
      <c r="G22" s="145"/>
      <c r="J22" s="279" t="s">
        <v>656</v>
      </c>
      <c r="K22" s="279" t="s">
        <v>260</v>
      </c>
    </row>
    <row r="23" spans="1:11" s="279" customFormat="1" x14ac:dyDescent="0.15">
      <c r="A23" s="143" t="s">
        <v>848</v>
      </c>
      <c r="B23" s="144" t="s">
        <v>264</v>
      </c>
      <c r="C23" s="145"/>
      <c r="D23" s="140"/>
      <c r="E23" s="146" t="s">
        <v>849</v>
      </c>
      <c r="F23" s="144" t="s">
        <v>267</v>
      </c>
      <c r="G23" s="145"/>
      <c r="J23" s="279" t="s">
        <v>657</v>
      </c>
      <c r="K23" s="279" t="s">
        <v>262</v>
      </c>
    </row>
    <row r="24" spans="1:11" s="279" customFormat="1" x14ac:dyDescent="0.15">
      <c r="A24" s="143" t="s">
        <v>850</v>
      </c>
      <c r="B24" s="144" t="s">
        <v>529</v>
      </c>
      <c r="C24" s="145"/>
      <c r="D24" s="140"/>
      <c r="E24" s="146" t="s">
        <v>851</v>
      </c>
      <c r="F24" s="144" t="s">
        <v>268</v>
      </c>
      <c r="G24" s="145"/>
      <c r="J24" s="279" t="s">
        <v>658</v>
      </c>
      <c r="K24" s="279" t="s">
        <v>264</v>
      </c>
    </row>
    <row r="25" spans="1:11" s="279" customFormat="1" x14ac:dyDescent="0.15">
      <c r="A25" s="143" t="s">
        <v>852</v>
      </c>
      <c r="B25" s="144" t="s">
        <v>531</v>
      </c>
      <c r="C25" s="145"/>
      <c r="D25" s="140"/>
      <c r="E25" s="146" t="s">
        <v>853</v>
      </c>
      <c r="F25" s="144" t="s">
        <v>269</v>
      </c>
      <c r="G25" s="145"/>
      <c r="J25" s="279" t="s">
        <v>659</v>
      </c>
      <c r="K25" s="279" t="s">
        <v>529</v>
      </c>
    </row>
    <row r="26" spans="1:11" s="279" customFormat="1" x14ac:dyDescent="0.15">
      <c r="A26" s="143" t="s">
        <v>854</v>
      </c>
      <c r="B26" s="144" t="s">
        <v>532</v>
      </c>
      <c r="C26" s="145"/>
      <c r="D26" s="140"/>
      <c r="E26" s="146" t="s">
        <v>855</v>
      </c>
      <c r="F26" s="144" t="s">
        <v>270</v>
      </c>
      <c r="G26" s="145"/>
      <c r="J26" s="279" t="s">
        <v>660</v>
      </c>
      <c r="K26" s="279" t="s">
        <v>531</v>
      </c>
    </row>
    <row r="27" spans="1:11" s="279" customFormat="1" x14ac:dyDescent="0.15">
      <c r="A27" s="143" t="s">
        <v>856</v>
      </c>
      <c r="B27" s="144" t="s">
        <v>533</v>
      </c>
      <c r="C27" s="145"/>
      <c r="D27" s="140"/>
      <c r="E27" s="146" t="s">
        <v>857</v>
      </c>
      <c r="F27" s="144" t="s">
        <v>858</v>
      </c>
      <c r="G27" s="145"/>
      <c r="J27" s="279" t="s">
        <v>661</v>
      </c>
      <c r="K27" s="279" t="s">
        <v>532</v>
      </c>
    </row>
    <row r="28" spans="1:11" s="279" customFormat="1" x14ac:dyDescent="0.15">
      <c r="A28" s="143" t="s">
        <v>859</v>
      </c>
      <c r="B28" s="144" t="s">
        <v>534</v>
      </c>
      <c r="C28" s="151"/>
      <c r="D28" s="140"/>
      <c r="E28" s="146" t="s">
        <v>860</v>
      </c>
      <c r="F28" s="144" t="s">
        <v>633</v>
      </c>
      <c r="G28" s="145"/>
      <c r="J28" s="279" t="s">
        <v>662</v>
      </c>
      <c r="K28" s="279" t="s">
        <v>533</v>
      </c>
    </row>
    <row r="29" spans="1:11" s="279" customFormat="1" x14ac:dyDescent="0.15">
      <c r="A29" s="152" t="s">
        <v>861</v>
      </c>
      <c r="B29" s="150" t="s">
        <v>862</v>
      </c>
      <c r="C29" s="145"/>
      <c r="D29" s="140"/>
      <c r="E29" s="146" t="s">
        <v>863</v>
      </c>
      <c r="F29" s="144" t="s">
        <v>864</v>
      </c>
      <c r="G29" s="145"/>
      <c r="J29" s="279" t="s">
        <v>663</v>
      </c>
      <c r="K29" s="279" t="s">
        <v>534</v>
      </c>
    </row>
    <row r="30" spans="1:11" s="279" customFormat="1" x14ac:dyDescent="0.15">
      <c r="A30" s="143" t="s">
        <v>865</v>
      </c>
      <c r="B30" s="144" t="s">
        <v>535</v>
      </c>
      <c r="C30" s="145"/>
      <c r="D30" s="140"/>
      <c r="E30" s="146" t="s">
        <v>546</v>
      </c>
      <c r="F30" s="144" t="s">
        <v>547</v>
      </c>
      <c r="G30" s="145"/>
      <c r="J30" s="279" t="s">
        <v>664</v>
      </c>
      <c r="K30" s="279" t="s">
        <v>665</v>
      </c>
    </row>
    <row r="31" spans="1:11" s="279" customFormat="1" x14ac:dyDescent="0.15">
      <c r="A31" s="143" t="s">
        <v>866</v>
      </c>
      <c r="B31" s="144" t="s">
        <v>536</v>
      </c>
      <c r="C31" s="145"/>
      <c r="D31" s="140"/>
      <c r="E31" s="146" t="s">
        <v>867</v>
      </c>
      <c r="F31" s="144" t="s">
        <v>639</v>
      </c>
      <c r="G31" s="145"/>
      <c r="J31" s="279" t="s">
        <v>666</v>
      </c>
      <c r="K31" s="279" t="s">
        <v>535</v>
      </c>
    </row>
    <row r="32" spans="1:11" s="279" customFormat="1" x14ac:dyDescent="0.15">
      <c r="A32" s="143" t="s">
        <v>868</v>
      </c>
      <c r="B32" s="144" t="s">
        <v>537</v>
      </c>
      <c r="C32" s="145"/>
      <c r="D32" s="140"/>
      <c r="E32" s="146" t="s">
        <v>869</v>
      </c>
      <c r="F32" s="144" t="s">
        <v>870</v>
      </c>
      <c r="G32" s="145"/>
      <c r="J32" s="279" t="s">
        <v>667</v>
      </c>
      <c r="K32" s="279" t="s">
        <v>536</v>
      </c>
    </row>
    <row r="33" spans="1:11" s="279" customFormat="1" x14ac:dyDescent="0.15">
      <c r="A33" s="143" t="s">
        <v>871</v>
      </c>
      <c r="B33" s="144" t="s">
        <v>538</v>
      </c>
      <c r="C33" s="145"/>
      <c r="D33" s="140"/>
      <c r="E33" s="146" t="s">
        <v>872</v>
      </c>
      <c r="F33" s="144" t="s">
        <v>635</v>
      </c>
      <c r="G33" s="145"/>
      <c r="J33" s="279" t="s">
        <v>668</v>
      </c>
      <c r="K33" s="279" t="s">
        <v>537</v>
      </c>
    </row>
    <row r="34" spans="1:11" s="279" customFormat="1" x14ac:dyDescent="0.15">
      <c r="A34" s="143" t="s">
        <v>873</v>
      </c>
      <c r="B34" s="144" t="s">
        <v>539</v>
      </c>
      <c r="C34" s="145"/>
      <c r="D34" s="140"/>
      <c r="E34" s="146" t="s">
        <v>874</v>
      </c>
      <c r="F34" s="144" t="s">
        <v>875</v>
      </c>
      <c r="G34" s="151"/>
      <c r="J34" s="279" t="s">
        <v>222</v>
      </c>
      <c r="K34" s="279" t="s">
        <v>538</v>
      </c>
    </row>
    <row r="35" spans="1:11" s="279" customFormat="1" x14ac:dyDescent="0.15">
      <c r="A35" s="143" t="s">
        <v>876</v>
      </c>
      <c r="B35" s="144" t="s">
        <v>540</v>
      </c>
      <c r="C35" s="145"/>
      <c r="D35" s="140"/>
      <c r="E35" s="146" t="s">
        <v>877</v>
      </c>
      <c r="F35" s="144" t="s">
        <v>550</v>
      </c>
      <c r="G35" s="145"/>
      <c r="J35" s="279" t="s">
        <v>669</v>
      </c>
      <c r="K35" s="279" t="s">
        <v>539</v>
      </c>
    </row>
    <row r="36" spans="1:11" s="279" customFormat="1" x14ac:dyDescent="0.15">
      <c r="A36" s="143" t="s">
        <v>878</v>
      </c>
      <c r="B36" s="144" t="s">
        <v>541</v>
      </c>
      <c r="C36" s="145"/>
      <c r="D36" s="140"/>
      <c r="E36" s="146" t="s">
        <v>879</v>
      </c>
      <c r="F36" s="150" t="s">
        <v>551</v>
      </c>
      <c r="G36" s="145"/>
      <c r="J36" s="279" t="s">
        <v>670</v>
      </c>
      <c r="K36" s="279" t="s">
        <v>540</v>
      </c>
    </row>
    <row r="37" spans="1:11" s="279" customFormat="1" x14ac:dyDescent="0.15">
      <c r="A37" s="143" t="s">
        <v>880</v>
      </c>
      <c r="B37" s="144" t="s">
        <v>542</v>
      </c>
      <c r="C37" s="145"/>
      <c r="D37" s="140"/>
      <c r="E37" s="146" t="s">
        <v>881</v>
      </c>
      <c r="F37" s="144" t="s">
        <v>552</v>
      </c>
      <c r="G37" s="139"/>
      <c r="J37" s="279" t="s">
        <v>671</v>
      </c>
      <c r="K37" s="279" t="s">
        <v>541</v>
      </c>
    </row>
    <row r="38" spans="1:11" s="279" customFormat="1" x14ac:dyDescent="0.15">
      <c r="A38" s="143" t="s">
        <v>882</v>
      </c>
      <c r="B38" s="144" t="s">
        <v>271</v>
      </c>
      <c r="C38" s="145"/>
      <c r="D38" s="140"/>
      <c r="E38" s="146" t="s">
        <v>883</v>
      </c>
      <c r="F38" s="144" t="s">
        <v>553</v>
      </c>
      <c r="G38" s="145"/>
      <c r="J38" s="279" t="s">
        <v>672</v>
      </c>
      <c r="K38" s="279" t="s">
        <v>542</v>
      </c>
    </row>
    <row r="39" spans="1:11" s="279" customFormat="1" x14ac:dyDescent="0.15">
      <c r="A39" s="143" t="s">
        <v>884</v>
      </c>
      <c r="B39" s="144" t="s">
        <v>629</v>
      </c>
      <c r="C39" s="145"/>
      <c r="D39" s="140"/>
      <c r="E39" s="146" t="s">
        <v>885</v>
      </c>
      <c r="F39" s="144" t="s">
        <v>554</v>
      </c>
      <c r="G39" s="145"/>
      <c r="J39" s="279" t="s">
        <v>673</v>
      </c>
      <c r="K39" s="279" t="s">
        <v>271</v>
      </c>
    </row>
    <row r="40" spans="1:11" s="279" customFormat="1" x14ac:dyDescent="0.15">
      <c r="A40" s="143" t="s">
        <v>886</v>
      </c>
      <c r="B40" s="144" t="s">
        <v>637</v>
      </c>
      <c r="C40" s="145"/>
      <c r="D40" s="140"/>
      <c r="E40" s="146" t="s">
        <v>887</v>
      </c>
      <c r="F40" s="144" t="s">
        <v>555</v>
      </c>
      <c r="G40" s="145"/>
      <c r="J40" s="279" t="s">
        <v>628</v>
      </c>
      <c r="K40" s="279" t="s">
        <v>629</v>
      </c>
    </row>
    <row r="41" spans="1:11" s="279" customFormat="1" x14ac:dyDescent="0.15">
      <c r="A41" s="143" t="s">
        <v>888</v>
      </c>
      <c r="B41" s="144" t="s">
        <v>889</v>
      </c>
      <c r="C41" s="145"/>
      <c r="D41" s="140"/>
      <c r="E41" s="146" t="s">
        <v>890</v>
      </c>
      <c r="F41" s="144" t="s">
        <v>556</v>
      </c>
      <c r="G41" s="151"/>
      <c r="J41" s="279" t="s">
        <v>636</v>
      </c>
      <c r="K41" s="279" t="s">
        <v>637</v>
      </c>
    </row>
    <row r="42" spans="1:11" s="279" customFormat="1" x14ac:dyDescent="0.15">
      <c r="A42" s="143" t="s">
        <v>891</v>
      </c>
      <c r="B42" s="144" t="s">
        <v>272</v>
      </c>
      <c r="C42" s="145"/>
      <c r="D42" s="140"/>
      <c r="E42" s="146" t="s">
        <v>892</v>
      </c>
      <c r="F42" s="150" t="s">
        <v>557</v>
      </c>
      <c r="G42" s="145"/>
      <c r="J42" s="279" t="s">
        <v>674</v>
      </c>
      <c r="K42" s="279" t="s">
        <v>675</v>
      </c>
    </row>
    <row r="43" spans="1:11" s="279" customFormat="1" x14ac:dyDescent="0.15">
      <c r="A43" s="143" t="s">
        <v>893</v>
      </c>
      <c r="B43" s="144" t="s">
        <v>273</v>
      </c>
      <c r="C43" s="145"/>
      <c r="D43" s="140"/>
      <c r="E43" s="146" t="s">
        <v>894</v>
      </c>
      <c r="F43" s="153" t="s">
        <v>558</v>
      </c>
      <c r="G43" s="145"/>
      <c r="J43" s="279" t="s">
        <v>676</v>
      </c>
      <c r="K43" s="279" t="s">
        <v>272</v>
      </c>
    </row>
    <row r="44" spans="1:11" s="279" customFormat="1" x14ac:dyDescent="0.15">
      <c r="A44" s="143" t="s">
        <v>895</v>
      </c>
      <c r="B44" s="144" t="s">
        <v>274</v>
      </c>
      <c r="C44" s="145"/>
      <c r="D44" s="140"/>
      <c r="E44" s="146" t="s">
        <v>896</v>
      </c>
      <c r="F44" s="144" t="s">
        <v>559</v>
      </c>
      <c r="G44" s="145"/>
      <c r="J44" s="279" t="s">
        <v>677</v>
      </c>
      <c r="K44" s="279" t="s">
        <v>273</v>
      </c>
    </row>
    <row r="45" spans="1:11" s="279" customFormat="1" x14ac:dyDescent="0.15">
      <c r="A45" s="143" t="s">
        <v>897</v>
      </c>
      <c r="B45" s="144" t="s">
        <v>634</v>
      </c>
      <c r="C45" s="145"/>
      <c r="D45" s="140"/>
      <c r="E45" s="146" t="s">
        <v>898</v>
      </c>
      <c r="F45" s="144" t="s">
        <v>560</v>
      </c>
      <c r="G45" s="145"/>
      <c r="J45" s="279" t="s">
        <v>678</v>
      </c>
      <c r="K45" s="279" t="s">
        <v>274</v>
      </c>
    </row>
    <row r="46" spans="1:11" s="279" customFormat="1" x14ac:dyDescent="0.15">
      <c r="A46" s="143" t="s">
        <v>899</v>
      </c>
      <c r="B46" s="144" t="s">
        <v>275</v>
      </c>
      <c r="C46" s="145"/>
      <c r="D46" s="140"/>
      <c r="E46" s="154" t="s">
        <v>900</v>
      </c>
      <c r="F46" s="144" t="s">
        <v>561</v>
      </c>
      <c r="G46" s="151"/>
      <c r="J46" s="279" t="s">
        <v>224</v>
      </c>
      <c r="K46" s="279" t="s">
        <v>634</v>
      </c>
    </row>
    <row r="47" spans="1:11" s="279" customFormat="1" x14ac:dyDescent="0.15">
      <c r="A47" s="143" t="s">
        <v>901</v>
      </c>
      <c r="B47" s="144" t="s">
        <v>276</v>
      </c>
      <c r="C47" s="151"/>
      <c r="D47" s="140"/>
      <c r="E47" s="146" t="s">
        <v>902</v>
      </c>
      <c r="F47" s="150" t="s">
        <v>562</v>
      </c>
      <c r="G47" s="151"/>
      <c r="J47" s="279" t="s">
        <v>679</v>
      </c>
      <c r="K47" s="279" t="s">
        <v>275</v>
      </c>
    </row>
    <row r="48" spans="1:11" s="279" customFormat="1" x14ac:dyDescent="0.15">
      <c r="A48" s="152" t="s">
        <v>903</v>
      </c>
      <c r="B48" s="150" t="s">
        <v>904</v>
      </c>
      <c r="C48" s="145"/>
      <c r="D48" s="140"/>
      <c r="E48" s="146" t="s">
        <v>905</v>
      </c>
      <c r="F48" s="144" t="s">
        <v>563</v>
      </c>
      <c r="G48" s="151"/>
      <c r="J48" s="279" t="s">
        <v>680</v>
      </c>
      <c r="K48" s="279" t="s">
        <v>276</v>
      </c>
    </row>
    <row r="49" spans="1:11" s="279" customFormat="1" x14ac:dyDescent="0.15">
      <c r="A49" s="143" t="s">
        <v>906</v>
      </c>
      <c r="B49" s="144" t="s">
        <v>907</v>
      </c>
      <c r="C49" s="145"/>
      <c r="D49" s="140"/>
      <c r="E49" s="146" t="s">
        <v>908</v>
      </c>
      <c r="F49" s="144" t="s">
        <v>564</v>
      </c>
      <c r="G49" s="145"/>
      <c r="J49" s="279" t="s">
        <v>681</v>
      </c>
      <c r="K49" s="279" t="s">
        <v>682</v>
      </c>
    </row>
    <row r="50" spans="1:11" s="279" customFormat="1" x14ac:dyDescent="0.15">
      <c r="A50" s="143" t="s">
        <v>909</v>
      </c>
      <c r="B50" s="144" t="s">
        <v>277</v>
      </c>
      <c r="C50" s="145"/>
      <c r="D50" s="140"/>
      <c r="E50" s="146" t="s">
        <v>910</v>
      </c>
      <c r="F50" s="144" t="s">
        <v>565</v>
      </c>
      <c r="G50" s="145"/>
      <c r="J50" s="279" t="s">
        <v>683</v>
      </c>
      <c r="K50" s="279" t="s">
        <v>684</v>
      </c>
    </row>
    <row r="51" spans="1:11" s="279" customFormat="1" x14ac:dyDescent="0.15">
      <c r="A51" s="143" t="s">
        <v>911</v>
      </c>
      <c r="B51" s="144" t="s">
        <v>278</v>
      </c>
      <c r="C51" s="145"/>
      <c r="D51" s="140"/>
      <c r="E51" s="146" t="s">
        <v>912</v>
      </c>
      <c r="F51" s="144" t="s">
        <v>566</v>
      </c>
      <c r="G51" s="145"/>
      <c r="J51" s="279" t="s">
        <v>685</v>
      </c>
      <c r="K51" s="279" t="s">
        <v>277</v>
      </c>
    </row>
    <row r="52" spans="1:11" s="279" customFormat="1" x14ac:dyDescent="0.15">
      <c r="A52" s="143" t="s">
        <v>913</v>
      </c>
      <c r="B52" s="144" t="s">
        <v>279</v>
      </c>
      <c r="C52" s="145"/>
      <c r="D52" s="140"/>
      <c r="E52" s="154" t="s">
        <v>914</v>
      </c>
      <c r="F52" s="144" t="s">
        <v>567</v>
      </c>
      <c r="G52" s="145"/>
      <c r="J52" s="279" t="s">
        <v>686</v>
      </c>
      <c r="K52" s="279" t="s">
        <v>278</v>
      </c>
    </row>
    <row r="53" spans="1:11" s="279" customFormat="1" x14ac:dyDescent="0.15">
      <c r="A53" s="143" t="s">
        <v>915</v>
      </c>
      <c r="B53" s="144" t="s">
        <v>916</v>
      </c>
      <c r="C53" s="151"/>
      <c r="D53" s="140"/>
      <c r="E53" s="146" t="s">
        <v>917</v>
      </c>
      <c r="F53" s="144" t="s">
        <v>568</v>
      </c>
      <c r="G53" s="145"/>
      <c r="J53" s="279" t="s">
        <v>687</v>
      </c>
      <c r="K53" s="279" t="s">
        <v>279</v>
      </c>
    </row>
    <row r="54" spans="1:11" s="279" customFormat="1" x14ac:dyDescent="0.15">
      <c r="A54" s="152" t="s">
        <v>918</v>
      </c>
      <c r="B54" s="150" t="s">
        <v>530</v>
      </c>
      <c r="C54" s="145"/>
      <c r="D54" s="140"/>
      <c r="E54" s="146" t="s">
        <v>919</v>
      </c>
      <c r="F54" s="144" t="s">
        <v>569</v>
      </c>
      <c r="G54" s="145"/>
      <c r="J54" s="279" t="s">
        <v>688</v>
      </c>
      <c r="K54" s="279" t="s">
        <v>689</v>
      </c>
    </row>
    <row r="55" spans="1:11" s="279" customFormat="1" x14ac:dyDescent="0.15">
      <c r="A55" s="143" t="s">
        <v>920</v>
      </c>
      <c r="B55" s="144" t="s">
        <v>280</v>
      </c>
      <c r="C55" s="145"/>
      <c r="D55" s="140"/>
      <c r="E55" s="146" t="s">
        <v>921</v>
      </c>
      <c r="F55" s="144" t="s">
        <v>570</v>
      </c>
      <c r="G55" s="145"/>
      <c r="J55" s="279" t="s">
        <v>690</v>
      </c>
      <c r="K55" s="279" t="s">
        <v>530</v>
      </c>
    </row>
    <row r="56" spans="1:11" s="279" customFormat="1" x14ac:dyDescent="0.15">
      <c r="A56" s="143" t="s">
        <v>922</v>
      </c>
      <c r="B56" s="144" t="s">
        <v>923</v>
      </c>
      <c r="C56" s="145"/>
      <c r="D56" s="140"/>
      <c r="E56" s="146" t="s">
        <v>924</v>
      </c>
      <c r="F56" s="150" t="s">
        <v>571</v>
      </c>
      <c r="G56" s="151"/>
      <c r="J56" s="279" t="s">
        <v>225</v>
      </c>
      <c r="K56" s="279" t="s">
        <v>280</v>
      </c>
    </row>
    <row r="57" spans="1:11" s="279" customFormat="1" x14ac:dyDescent="0.15">
      <c r="A57" s="143" t="s">
        <v>925</v>
      </c>
      <c r="B57" s="144" t="s">
        <v>281</v>
      </c>
      <c r="C57" s="151"/>
      <c r="D57" s="140"/>
      <c r="E57" s="146" t="s">
        <v>926</v>
      </c>
      <c r="F57" s="144" t="s">
        <v>572</v>
      </c>
      <c r="G57" s="151"/>
      <c r="J57" s="279" t="s">
        <v>691</v>
      </c>
      <c r="K57" s="279" t="s">
        <v>692</v>
      </c>
    </row>
    <row r="58" spans="1:11" s="279" customFormat="1" x14ac:dyDescent="0.15">
      <c r="A58" s="155" t="s">
        <v>927</v>
      </c>
      <c r="B58" s="144" t="s">
        <v>282</v>
      </c>
      <c r="C58" s="151"/>
      <c r="D58" s="140"/>
      <c r="E58" s="146" t="s">
        <v>928</v>
      </c>
      <c r="F58" s="150" t="s">
        <v>1038</v>
      </c>
      <c r="G58" s="151"/>
      <c r="J58" s="279" t="s">
        <v>693</v>
      </c>
      <c r="K58" s="279" t="s">
        <v>281</v>
      </c>
    </row>
    <row r="59" spans="1:11" s="279" customFormat="1" x14ac:dyDescent="0.15">
      <c r="A59" s="152" t="s">
        <v>929</v>
      </c>
      <c r="B59" s="150" t="s">
        <v>543</v>
      </c>
      <c r="C59" s="145"/>
      <c r="D59" s="140"/>
      <c r="E59" s="146" t="s">
        <v>930</v>
      </c>
      <c r="F59" s="144" t="s">
        <v>573</v>
      </c>
      <c r="G59" s="145"/>
      <c r="J59" s="279" t="s">
        <v>694</v>
      </c>
      <c r="K59" s="279" t="s">
        <v>282</v>
      </c>
    </row>
    <row r="60" spans="1:11" s="279" customFormat="1" x14ac:dyDescent="0.15">
      <c r="A60" s="143" t="s">
        <v>931</v>
      </c>
      <c r="B60" s="144" t="s">
        <v>283</v>
      </c>
      <c r="C60" s="145"/>
      <c r="D60" s="140"/>
      <c r="E60" s="146" t="s">
        <v>932</v>
      </c>
      <c r="F60" s="144" t="s">
        <v>574</v>
      </c>
      <c r="G60" s="145"/>
      <c r="J60" s="279" t="s">
        <v>695</v>
      </c>
      <c r="K60" s="279" t="s">
        <v>543</v>
      </c>
    </row>
    <row r="61" spans="1:11" s="279" customFormat="1" x14ac:dyDescent="0.15">
      <c r="A61" s="143" t="s">
        <v>933</v>
      </c>
      <c r="B61" s="144" t="s">
        <v>284</v>
      </c>
      <c r="C61" s="145"/>
      <c r="D61" s="140"/>
      <c r="E61" s="146" t="s">
        <v>934</v>
      </c>
      <c r="F61" s="144" t="s">
        <v>575</v>
      </c>
      <c r="G61" s="145"/>
      <c r="J61" s="279" t="s">
        <v>696</v>
      </c>
      <c r="K61" s="279" t="s">
        <v>283</v>
      </c>
    </row>
    <row r="62" spans="1:11" s="279" customFormat="1" x14ac:dyDescent="0.15">
      <c r="A62" s="143" t="s">
        <v>935</v>
      </c>
      <c r="B62" s="144" t="s">
        <v>285</v>
      </c>
      <c r="C62" s="145"/>
      <c r="D62" s="140"/>
      <c r="E62" s="146" t="s">
        <v>936</v>
      </c>
      <c r="F62" s="144" t="s">
        <v>1040</v>
      </c>
      <c r="G62" s="145"/>
      <c r="J62" s="279" t="s">
        <v>697</v>
      </c>
      <c r="K62" s="279" t="s">
        <v>284</v>
      </c>
    </row>
    <row r="63" spans="1:11" s="279" customFormat="1" ht="14.25" thickBot="1" x14ac:dyDescent="0.2">
      <c r="A63" s="143" t="s">
        <v>937</v>
      </c>
      <c r="B63" s="144" t="s">
        <v>286</v>
      </c>
      <c r="C63" s="145"/>
      <c r="D63" s="140"/>
      <c r="E63" s="149" t="s">
        <v>938</v>
      </c>
      <c r="F63" s="358" t="s">
        <v>117</v>
      </c>
      <c r="G63" s="151"/>
      <c r="J63" s="279" t="s">
        <v>698</v>
      </c>
      <c r="K63" s="279" t="s">
        <v>285</v>
      </c>
    </row>
    <row r="64" spans="1:11" s="279" customFormat="1" ht="14.25" thickBot="1" x14ac:dyDescent="0.2">
      <c r="A64" s="156" t="s">
        <v>939</v>
      </c>
      <c r="B64" s="157" t="s">
        <v>287</v>
      </c>
      <c r="C64" s="158"/>
      <c r="D64" s="140"/>
      <c r="E64" s="355"/>
      <c r="F64" s="356" t="s">
        <v>290</v>
      </c>
      <c r="G64" s="357" t="str">
        <f>IF(SUM(C5:C64,G5:G63)=0,"",SUM(C5:C64,G5:G63))</f>
        <v/>
      </c>
      <c r="J64" s="279" t="s">
        <v>699</v>
      </c>
      <c r="K64" s="279" t="s">
        <v>286</v>
      </c>
    </row>
    <row r="65" spans="1:11" s="279" customFormat="1" ht="14.25" thickBot="1" x14ac:dyDescent="0.2">
      <c r="D65" s="140"/>
      <c r="E65" s="355"/>
      <c r="F65" s="356" t="s">
        <v>292</v>
      </c>
      <c r="G65" s="357"/>
      <c r="J65" s="279" t="s">
        <v>700</v>
      </c>
      <c r="K65" s="279" t="s">
        <v>287</v>
      </c>
    </row>
    <row r="66" spans="1:11" s="279" customFormat="1" x14ac:dyDescent="0.15">
      <c r="E66" s="284"/>
      <c r="F66" s="284"/>
      <c r="G66" s="284"/>
      <c r="J66" s="279" t="s">
        <v>226</v>
      </c>
      <c r="K66" s="279" t="s">
        <v>288</v>
      </c>
    </row>
    <row r="67" spans="1:11" s="279" customFormat="1" x14ac:dyDescent="0.15">
      <c r="A67" s="131" t="s">
        <v>985</v>
      </c>
      <c r="E67" s="284"/>
      <c r="F67" s="284"/>
      <c r="G67" s="284"/>
      <c r="J67" s="279" t="s">
        <v>701</v>
      </c>
      <c r="K67" s="279" t="s">
        <v>289</v>
      </c>
    </row>
    <row r="68" spans="1:11" x14ac:dyDescent="0.15">
      <c r="A68" s="131" t="s">
        <v>528</v>
      </c>
      <c r="B68" s="279"/>
      <c r="C68" s="279"/>
      <c r="J68" s="284" t="s">
        <v>702</v>
      </c>
      <c r="K68" s="284" t="s">
        <v>291</v>
      </c>
    </row>
    <row r="69" spans="1:11" x14ac:dyDescent="0.15">
      <c r="A69" s="131"/>
      <c r="B69" s="285"/>
      <c r="C69" s="279"/>
      <c r="J69" s="284" t="s">
        <v>703</v>
      </c>
      <c r="K69" s="284" t="s">
        <v>527</v>
      </c>
    </row>
    <row r="70" spans="1:11" ht="16.5" customHeight="1" x14ac:dyDescent="0.15">
      <c r="A70" s="131"/>
      <c r="B70" s="286"/>
      <c r="J70" s="284" t="s">
        <v>704</v>
      </c>
      <c r="K70" s="284" t="s">
        <v>705</v>
      </c>
    </row>
    <row r="71" spans="1:11" x14ac:dyDescent="0.15">
      <c r="B71" s="286"/>
      <c r="J71" s="284" t="s">
        <v>706</v>
      </c>
      <c r="K71" s="284" t="s">
        <v>1037</v>
      </c>
    </row>
    <row r="72" spans="1:11" x14ac:dyDescent="0.15">
      <c r="J72" s="284" t="s">
        <v>707</v>
      </c>
      <c r="K72" s="284" t="s">
        <v>248</v>
      </c>
    </row>
    <row r="73" spans="1:11" x14ac:dyDescent="0.15">
      <c r="J73" s="284" t="s">
        <v>708</v>
      </c>
      <c r="K73" s="284" t="s">
        <v>249</v>
      </c>
    </row>
    <row r="74" spans="1:11" x14ac:dyDescent="0.15">
      <c r="J74" s="284" t="s">
        <v>709</v>
      </c>
      <c r="K74" s="284" t="s">
        <v>251</v>
      </c>
    </row>
    <row r="75" spans="1:11" x14ac:dyDescent="0.15">
      <c r="J75" s="284" t="s">
        <v>710</v>
      </c>
      <c r="K75" s="284" t="s">
        <v>711</v>
      </c>
    </row>
    <row r="76" spans="1:11" x14ac:dyDescent="0.15">
      <c r="J76" s="284" t="s">
        <v>712</v>
      </c>
      <c r="K76" s="284" t="s">
        <v>254</v>
      </c>
    </row>
    <row r="77" spans="1:11" x14ac:dyDescent="0.15">
      <c r="J77" s="284" t="s">
        <v>713</v>
      </c>
      <c r="K77" s="284" t="s">
        <v>545</v>
      </c>
    </row>
    <row r="78" spans="1:11" x14ac:dyDescent="0.15">
      <c r="J78" s="284" t="s">
        <v>714</v>
      </c>
      <c r="K78" s="284" t="s">
        <v>257</v>
      </c>
    </row>
    <row r="79" spans="1:11" x14ac:dyDescent="0.15">
      <c r="J79" s="284" t="s">
        <v>715</v>
      </c>
      <c r="K79" s="284" t="s">
        <v>259</v>
      </c>
    </row>
    <row r="80" spans="1:11" x14ac:dyDescent="0.15">
      <c r="J80" s="284" t="s">
        <v>716</v>
      </c>
      <c r="K80" s="284" t="s">
        <v>261</v>
      </c>
    </row>
    <row r="81" spans="10:11" x14ac:dyDescent="0.15">
      <c r="J81" s="284" t="s">
        <v>717</v>
      </c>
      <c r="K81" s="284" t="s">
        <v>263</v>
      </c>
    </row>
    <row r="82" spans="10:11" x14ac:dyDescent="0.15">
      <c r="J82" s="284" t="s">
        <v>718</v>
      </c>
      <c r="K82" s="284" t="s">
        <v>265</v>
      </c>
    </row>
    <row r="83" spans="10:11" x14ac:dyDescent="0.15">
      <c r="J83" s="284" t="s">
        <v>230</v>
      </c>
      <c r="K83" s="284" t="s">
        <v>266</v>
      </c>
    </row>
    <row r="84" spans="10:11" x14ac:dyDescent="0.15">
      <c r="J84" s="284" t="s">
        <v>719</v>
      </c>
      <c r="K84" s="284" t="s">
        <v>267</v>
      </c>
    </row>
    <row r="85" spans="10:11" x14ac:dyDescent="0.15">
      <c r="J85" s="284" t="s">
        <v>720</v>
      </c>
      <c r="K85" s="284" t="s">
        <v>268</v>
      </c>
    </row>
    <row r="86" spans="10:11" x14ac:dyDescent="0.15">
      <c r="J86" s="284" t="s">
        <v>721</v>
      </c>
      <c r="K86" s="284" t="s">
        <v>269</v>
      </c>
    </row>
    <row r="87" spans="10:11" x14ac:dyDescent="0.15">
      <c r="J87" s="284" t="s">
        <v>722</v>
      </c>
      <c r="K87" s="284" t="s">
        <v>270</v>
      </c>
    </row>
    <row r="88" spans="10:11" x14ac:dyDescent="0.15">
      <c r="J88" s="284" t="s">
        <v>723</v>
      </c>
      <c r="K88" s="284" t="s">
        <v>724</v>
      </c>
    </row>
    <row r="89" spans="10:11" x14ac:dyDescent="0.15">
      <c r="J89" s="284" t="s">
        <v>630</v>
      </c>
      <c r="K89" s="284" t="s">
        <v>633</v>
      </c>
    </row>
    <row r="90" spans="10:11" x14ac:dyDescent="0.15">
      <c r="J90" s="284" t="s">
        <v>725</v>
      </c>
      <c r="K90" s="284" t="s">
        <v>726</v>
      </c>
    </row>
    <row r="91" spans="10:11" x14ac:dyDescent="0.15">
      <c r="J91" s="284" t="s">
        <v>546</v>
      </c>
      <c r="K91" s="284" t="s">
        <v>547</v>
      </c>
    </row>
    <row r="92" spans="10:11" x14ac:dyDescent="0.15">
      <c r="J92" s="284" t="s">
        <v>638</v>
      </c>
      <c r="K92" s="284" t="s">
        <v>639</v>
      </c>
    </row>
    <row r="93" spans="10:11" x14ac:dyDescent="0.15">
      <c r="J93" s="284" t="s">
        <v>727</v>
      </c>
      <c r="K93" s="284" t="s">
        <v>631</v>
      </c>
    </row>
    <row r="94" spans="10:11" x14ac:dyDescent="0.15">
      <c r="J94" s="284" t="s">
        <v>234</v>
      </c>
      <c r="K94" s="284" t="s">
        <v>635</v>
      </c>
    </row>
    <row r="95" spans="10:11" x14ac:dyDescent="0.15">
      <c r="J95" s="284" t="s">
        <v>728</v>
      </c>
      <c r="K95" s="284" t="s">
        <v>632</v>
      </c>
    </row>
    <row r="96" spans="10:11" x14ac:dyDescent="0.15">
      <c r="J96" s="284" t="s">
        <v>729</v>
      </c>
      <c r="K96" s="284" t="s">
        <v>550</v>
      </c>
    </row>
    <row r="97" spans="10:11" x14ac:dyDescent="0.15">
      <c r="J97" s="284" t="s">
        <v>730</v>
      </c>
      <c r="K97" s="284" t="s">
        <v>551</v>
      </c>
    </row>
    <row r="98" spans="10:11" x14ac:dyDescent="0.15">
      <c r="J98" s="284" t="s">
        <v>731</v>
      </c>
      <c r="K98" s="284" t="s">
        <v>552</v>
      </c>
    </row>
    <row r="99" spans="10:11" x14ac:dyDescent="0.15">
      <c r="J99" s="284" t="s">
        <v>732</v>
      </c>
      <c r="K99" s="284" t="s">
        <v>553</v>
      </c>
    </row>
    <row r="100" spans="10:11" x14ac:dyDescent="0.15">
      <c r="J100" s="284" t="s">
        <v>733</v>
      </c>
      <c r="K100" s="284" t="s">
        <v>554</v>
      </c>
    </row>
    <row r="101" spans="10:11" x14ac:dyDescent="0.15">
      <c r="J101" s="284" t="s">
        <v>734</v>
      </c>
      <c r="K101" s="284" t="s">
        <v>555</v>
      </c>
    </row>
    <row r="102" spans="10:11" x14ac:dyDescent="0.15">
      <c r="J102" s="284" t="s">
        <v>735</v>
      </c>
      <c r="K102" s="284" t="s">
        <v>556</v>
      </c>
    </row>
    <row r="103" spans="10:11" x14ac:dyDescent="0.15">
      <c r="J103" s="284" t="s">
        <v>736</v>
      </c>
      <c r="K103" s="284" t="s">
        <v>557</v>
      </c>
    </row>
    <row r="104" spans="10:11" x14ac:dyDescent="0.15">
      <c r="J104" s="284" t="s">
        <v>235</v>
      </c>
      <c r="K104" s="284" t="s">
        <v>558</v>
      </c>
    </row>
    <row r="105" spans="10:11" x14ac:dyDescent="0.15">
      <c r="J105" s="284" t="s">
        <v>737</v>
      </c>
      <c r="K105" s="284" t="s">
        <v>559</v>
      </c>
    </row>
    <row r="106" spans="10:11" x14ac:dyDescent="0.15">
      <c r="J106" s="284" t="s">
        <v>738</v>
      </c>
      <c r="K106" s="284" t="s">
        <v>560</v>
      </c>
    </row>
    <row r="107" spans="10:11" x14ac:dyDescent="0.15">
      <c r="J107" s="284" t="s">
        <v>739</v>
      </c>
      <c r="K107" s="284" t="s">
        <v>561</v>
      </c>
    </row>
    <row r="108" spans="10:11" x14ac:dyDescent="0.15">
      <c r="J108" s="284" t="s">
        <v>740</v>
      </c>
      <c r="K108" s="284" t="s">
        <v>562</v>
      </c>
    </row>
    <row r="109" spans="10:11" x14ac:dyDescent="0.15">
      <c r="J109" s="284" t="s">
        <v>741</v>
      </c>
      <c r="K109" s="284" t="s">
        <v>563</v>
      </c>
    </row>
    <row r="110" spans="10:11" x14ac:dyDescent="0.15">
      <c r="J110" s="284" t="s">
        <v>742</v>
      </c>
      <c r="K110" s="284" t="s">
        <v>564</v>
      </c>
    </row>
    <row r="111" spans="10:11" x14ac:dyDescent="0.15">
      <c r="J111" s="284" t="s">
        <v>743</v>
      </c>
      <c r="K111" s="284" t="s">
        <v>565</v>
      </c>
    </row>
    <row r="112" spans="10:11" x14ac:dyDescent="0.15">
      <c r="J112" s="284" t="s">
        <v>744</v>
      </c>
      <c r="K112" s="284" t="s">
        <v>566</v>
      </c>
    </row>
    <row r="113" spans="10:11" x14ac:dyDescent="0.15">
      <c r="J113" s="284" t="s">
        <v>745</v>
      </c>
      <c r="K113" s="284" t="s">
        <v>567</v>
      </c>
    </row>
    <row r="114" spans="10:11" x14ac:dyDescent="0.15">
      <c r="J114" s="284" t="s">
        <v>236</v>
      </c>
      <c r="K114" s="284" t="s">
        <v>568</v>
      </c>
    </row>
    <row r="115" spans="10:11" x14ac:dyDescent="0.15">
      <c r="J115" s="284" t="s">
        <v>746</v>
      </c>
      <c r="K115" s="284" t="s">
        <v>569</v>
      </c>
    </row>
    <row r="116" spans="10:11" x14ac:dyDescent="0.15">
      <c r="J116" s="284" t="s">
        <v>747</v>
      </c>
      <c r="K116" s="284" t="s">
        <v>570</v>
      </c>
    </row>
    <row r="117" spans="10:11" x14ac:dyDescent="0.15">
      <c r="J117" s="284" t="s">
        <v>748</v>
      </c>
      <c r="K117" s="284" t="s">
        <v>571</v>
      </c>
    </row>
    <row r="118" spans="10:11" x14ac:dyDescent="0.15">
      <c r="J118" s="284" t="s">
        <v>749</v>
      </c>
      <c r="K118" s="284" t="s">
        <v>572</v>
      </c>
    </row>
    <row r="119" spans="10:11" x14ac:dyDescent="0.15">
      <c r="J119" s="284" t="s">
        <v>750</v>
      </c>
      <c r="K119" s="284" t="s">
        <v>1038</v>
      </c>
    </row>
    <row r="120" spans="10:11" x14ac:dyDescent="0.15">
      <c r="J120" s="284" t="s">
        <v>751</v>
      </c>
      <c r="K120" s="284" t="s">
        <v>573</v>
      </c>
    </row>
    <row r="121" spans="10:11" x14ac:dyDescent="0.15">
      <c r="J121" s="284" t="s">
        <v>752</v>
      </c>
      <c r="K121" s="284" t="s">
        <v>574</v>
      </c>
    </row>
    <row r="122" spans="10:11" x14ac:dyDescent="0.15">
      <c r="J122" s="284" t="s">
        <v>753</v>
      </c>
      <c r="K122" s="284" t="s">
        <v>575</v>
      </c>
    </row>
    <row r="123" spans="10:11" x14ac:dyDescent="0.15">
      <c r="J123" s="287" t="s">
        <v>754</v>
      </c>
      <c r="K123" s="284" t="s">
        <v>1040</v>
      </c>
    </row>
    <row r="124" spans="10:11" x14ac:dyDescent="0.15">
      <c r="J124" s="284" t="s">
        <v>627</v>
      </c>
      <c r="K124" s="284" t="s">
        <v>117</v>
      </c>
    </row>
  </sheetData>
  <mergeCells count="1">
    <mergeCell ref="A1:G1"/>
  </mergeCells>
  <phoneticPr fontId="3"/>
  <printOptions horizontalCentered="1"/>
  <pageMargins left="0.70866141732283472" right="0.51181102362204722" top="0.55118110236220474" bottom="0.35433070866141736"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51"/>
  <sheetViews>
    <sheetView view="pageBreakPreview" zoomScaleNormal="100" zoomScaleSheetLayoutView="100" workbookViewId="0">
      <selection activeCell="F6" sqref="F6:P6"/>
    </sheetView>
  </sheetViews>
  <sheetFormatPr defaultColWidth="3.25" defaultRowHeight="25.5" customHeight="1" x14ac:dyDescent="0.15"/>
  <cols>
    <col min="1" max="5" width="3.5" style="129" customWidth="1"/>
    <col min="6" max="16" width="3.125" style="129" customWidth="1"/>
    <col min="17" max="17" width="3.75" style="129" customWidth="1"/>
    <col min="18" max="26" width="3.125" style="129" customWidth="1"/>
    <col min="27" max="27" width="3.125" style="163" customWidth="1"/>
    <col min="28" max="28" width="3.125" style="129" customWidth="1"/>
    <col min="29" max="29" width="3.75" style="129" customWidth="1"/>
    <col min="30" max="40" width="3.125" style="129" customWidth="1"/>
    <col min="41" max="51" width="3.25" style="129" customWidth="1"/>
    <col min="52" max="16384" width="3.25" style="129"/>
  </cols>
  <sheetData>
    <row r="1" spans="1:100" ht="25.5" customHeight="1" x14ac:dyDescent="0.15">
      <c r="A1" s="477" t="s">
        <v>246</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130"/>
      <c r="AP1" s="130"/>
      <c r="AQ1" s="130"/>
      <c r="AR1" s="130"/>
      <c r="AS1" s="130"/>
      <c r="AT1" s="130"/>
      <c r="AU1" s="130"/>
      <c r="AV1" s="130"/>
      <c r="AW1" s="130"/>
      <c r="AX1" s="130"/>
      <c r="AY1" s="130"/>
      <c r="AZ1" s="130"/>
      <c r="BA1" s="130"/>
    </row>
    <row r="2" spans="1:100" ht="25.5" customHeight="1" thickBot="1" x14ac:dyDescent="0.2">
      <c r="AA2" s="159"/>
      <c r="AB2" s="160"/>
      <c r="AC2" s="160"/>
      <c r="AD2" s="160"/>
      <c r="AE2" s="160"/>
      <c r="AF2" s="160"/>
      <c r="AG2" s="160"/>
      <c r="AN2" s="82" t="s">
        <v>344</v>
      </c>
    </row>
    <row r="3" spans="1:100" ht="25.5" customHeight="1" thickBot="1" x14ac:dyDescent="0.2">
      <c r="A3" s="528" t="s">
        <v>440</v>
      </c>
      <c r="B3" s="529"/>
      <c r="C3" s="529"/>
      <c r="D3" s="529"/>
      <c r="E3" s="529"/>
      <c r="F3" s="529"/>
      <c r="G3" s="529"/>
      <c r="H3" s="529"/>
      <c r="I3" s="529"/>
      <c r="J3" s="529"/>
      <c r="K3" s="529"/>
      <c r="L3" s="529"/>
      <c r="M3" s="530"/>
      <c r="AA3" s="159"/>
      <c r="AB3" s="160"/>
      <c r="AC3" s="160"/>
      <c r="AD3" s="160"/>
      <c r="AE3" s="160"/>
      <c r="AF3" s="160"/>
      <c r="AG3" s="160"/>
      <c r="AH3" s="160"/>
      <c r="AI3" s="160"/>
      <c r="AJ3" s="160"/>
      <c r="AK3" s="160"/>
      <c r="AL3" s="160"/>
      <c r="AM3" s="160"/>
      <c r="AN3" s="82"/>
    </row>
    <row r="4" spans="1:100" ht="25.5" customHeight="1" x14ac:dyDescent="0.15">
      <c r="AA4" s="159"/>
      <c r="AB4" s="160"/>
      <c r="AC4" s="160"/>
      <c r="AD4" s="160"/>
      <c r="AE4" s="160"/>
      <c r="AF4" s="160"/>
      <c r="AG4" s="160"/>
      <c r="AN4" s="82"/>
    </row>
    <row r="5" spans="1:100" ht="25.5" customHeight="1" x14ac:dyDescent="0.15">
      <c r="A5" s="58" t="s">
        <v>444</v>
      </c>
      <c r="B5" s="161"/>
      <c r="AA5" s="129"/>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99"/>
      <c r="CU5" s="99"/>
      <c r="CV5" s="162"/>
    </row>
    <row r="6" spans="1:100" ht="28.5" customHeight="1" x14ac:dyDescent="0.15">
      <c r="A6" s="537"/>
      <c r="B6" s="537"/>
      <c r="C6" s="537"/>
      <c r="D6" s="537"/>
      <c r="E6" s="537"/>
      <c r="F6" s="522" t="str">
        <f>IF(F7="","",1)</f>
        <v/>
      </c>
      <c r="G6" s="522"/>
      <c r="H6" s="522"/>
      <c r="I6" s="522"/>
      <c r="J6" s="522"/>
      <c r="K6" s="522"/>
      <c r="L6" s="522"/>
      <c r="M6" s="522"/>
      <c r="N6" s="522"/>
      <c r="O6" s="522"/>
      <c r="P6" s="522"/>
      <c r="R6" s="522" t="str">
        <f>IF(R7="","",2)</f>
        <v/>
      </c>
      <c r="S6" s="522"/>
      <c r="T6" s="522"/>
      <c r="U6" s="522"/>
      <c r="V6" s="522"/>
      <c r="W6" s="522"/>
      <c r="X6" s="522"/>
      <c r="Y6" s="522"/>
      <c r="Z6" s="522"/>
      <c r="AA6" s="522"/>
      <c r="AB6" s="522"/>
      <c r="AD6" s="522" t="str">
        <f>IF(AD7="","",3)</f>
        <v/>
      </c>
      <c r="AE6" s="522"/>
      <c r="AF6" s="522"/>
      <c r="AG6" s="522"/>
      <c r="AH6" s="522"/>
      <c r="AI6" s="522"/>
      <c r="AJ6" s="522"/>
      <c r="AK6" s="522"/>
      <c r="AL6" s="522"/>
      <c r="AM6" s="522"/>
      <c r="AN6" s="522"/>
      <c r="BT6" s="173"/>
      <c r="BU6" s="173"/>
      <c r="BV6" s="173"/>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99"/>
      <c r="CU6" s="99"/>
      <c r="CV6" s="162"/>
    </row>
    <row r="7" spans="1:100" ht="28.5" customHeight="1" x14ac:dyDescent="0.15">
      <c r="A7" s="442" t="s">
        <v>418</v>
      </c>
      <c r="B7" s="442"/>
      <c r="C7" s="442"/>
      <c r="D7" s="442"/>
      <c r="E7" s="442"/>
      <c r="F7" s="164" t="str">
        <f>IF(J7="","",MID(VLOOKUP(入力シート!$C93,入力シート!$O$82:$P$110,2,FALSE),1,1))</f>
        <v/>
      </c>
      <c r="G7" s="164" t="str">
        <f>IF(J7="","",MID(VLOOKUP(入力シート!$C93,入力シート!$O$82:$P$110,2,FALSE),2,1))</f>
        <v/>
      </c>
      <c r="H7" s="164" t="str">
        <f>IF(J7="","",MID(VLOOKUP(入力シート!$C93,入力シート!$O$82:$P$110,2,FALSE),3,1))</f>
        <v/>
      </c>
      <c r="I7" s="165"/>
      <c r="J7" s="533" t="str">
        <f>IF(入力シート!C93="","",入力シート!C93)</f>
        <v/>
      </c>
      <c r="K7" s="533"/>
      <c r="L7" s="533"/>
      <c r="M7" s="533"/>
      <c r="N7" s="533"/>
      <c r="O7" s="533"/>
      <c r="P7" s="533"/>
      <c r="R7" s="164" t="str">
        <f>IF(V7="","",MID(VLOOKUP(入力シート!$C94,入力シート!$O$82:$P$110,2,FALSE),1,1))</f>
        <v/>
      </c>
      <c r="S7" s="164" t="str">
        <f>IF(V7="","",MID(VLOOKUP(入力シート!$C94,入力シート!$O$82:$P$110,2,FALSE),2,1))</f>
        <v/>
      </c>
      <c r="T7" s="164" t="str">
        <f>IF(V7="","",MID(VLOOKUP(入力シート!$C94,入力シート!$O$82:$P$110,2,FALSE),3,1))</f>
        <v/>
      </c>
      <c r="U7" s="165"/>
      <c r="V7" s="533" t="str">
        <f>IF(入力シート!C94="","",入力シート!C94)</f>
        <v/>
      </c>
      <c r="W7" s="533"/>
      <c r="X7" s="533"/>
      <c r="Y7" s="533"/>
      <c r="Z7" s="533"/>
      <c r="AA7" s="533"/>
      <c r="AB7" s="533"/>
      <c r="AD7" s="164" t="str">
        <f>IF(AH7="","",MID(VLOOKUP(入力シート!$C95,入力シート!$O$82:$P$110,2,FALSE),1,1))</f>
        <v/>
      </c>
      <c r="AE7" s="164" t="str">
        <f>IF(AH7="","",MID(VLOOKUP(入力シート!$C95,入力シート!$O$82:$P$110,2,FALSE),2,1))</f>
        <v/>
      </c>
      <c r="AF7" s="164" t="str">
        <f>IF(AH7="","",MID(VLOOKUP(入力シート!$C95,入力シート!$O$82:$P$110,2,FALSE),3,1))</f>
        <v/>
      </c>
      <c r="AG7" s="165"/>
      <c r="AH7" s="533" t="str">
        <f>IF(入力シート!C95="","",入力シート!C95)</f>
        <v/>
      </c>
      <c r="AI7" s="533"/>
      <c r="AJ7" s="533"/>
      <c r="AK7" s="533"/>
      <c r="AL7" s="533"/>
      <c r="AM7" s="533"/>
      <c r="AN7" s="533"/>
      <c r="BT7" s="166"/>
      <c r="BU7" s="166"/>
      <c r="BV7" s="166"/>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99"/>
      <c r="CU7" s="99"/>
      <c r="CV7" s="162"/>
    </row>
    <row r="8" spans="1:100" ht="28.5" customHeight="1" x14ac:dyDescent="0.15">
      <c r="A8" s="442" t="s">
        <v>345</v>
      </c>
      <c r="B8" s="442"/>
      <c r="C8" s="442"/>
      <c r="D8" s="442"/>
      <c r="E8" s="442"/>
      <c r="F8" s="167" t="str">
        <f>IF(LEN(入力シート!$D93)-H$43&lt;=0,"",MID(入力シート!$D93,LEN(入力シート!$D93)-H$43,1))</f>
        <v/>
      </c>
      <c r="G8" s="168" t="str">
        <f>IF(LEN(入力シート!$D93)-I$43&lt;=0,"",MID(入力シート!$D93,LEN(入力シート!$D93)-I$43,1))</f>
        <v/>
      </c>
      <c r="H8" s="167" t="str">
        <f>IF(LEN(入力シート!$D93)-J$43&lt;=0,"",MID(入力シート!$D93,LEN(入力シート!$D93)-J$43,1))</f>
        <v/>
      </c>
      <c r="I8" s="169" t="str">
        <f>IF(LEN(入力シート!$D93)-K$43&lt;=0,"",MID(入力シート!$D93,LEN(入力シート!$D93)-K$43,1))</f>
        <v/>
      </c>
      <c r="J8" s="170" t="str">
        <f>IF(LEN(入力シート!$D93)-L$43&lt;=0,"",MID(入力シート!$D93,LEN(入力シート!$D93)-L$43,1))</f>
        <v/>
      </c>
      <c r="K8" s="171"/>
      <c r="L8" s="171"/>
      <c r="M8" s="171"/>
      <c r="N8" s="171"/>
      <c r="O8" s="171"/>
      <c r="P8" s="172"/>
      <c r="R8" s="167" t="str">
        <f>IF(LEN(入力シート!$D94)-H$43&lt;=0,"",MID(入力シート!$D94,LEN(入力シート!$D94)-H$43,1))</f>
        <v/>
      </c>
      <c r="S8" s="168" t="str">
        <f>IF(LEN(入力シート!$D94)-I$43&lt;=0,"",MID(入力シート!$D94,LEN(入力シート!$D94)-I$43,1))</f>
        <v/>
      </c>
      <c r="T8" s="167" t="str">
        <f>IF(LEN(入力シート!$D94)-J$43&lt;=0,"",MID(入力シート!$D94,LEN(入力シート!$D94)-J$43,1))</f>
        <v/>
      </c>
      <c r="U8" s="169" t="str">
        <f>IF(LEN(入力シート!$D94)-K$43&lt;=0,"",MID(入力シート!$D94,LEN(入力シート!$D94)-K$43,1))</f>
        <v/>
      </c>
      <c r="V8" s="170" t="str">
        <f>IF(LEN(入力シート!$D94)-L$43&lt;=0,"",MID(入力シート!$D94,LEN(入力シート!$D94)-L$43,1))</f>
        <v/>
      </c>
      <c r="W8" s="171"/>
      <c r="X8" s="171"/>
      <c r="Y8" s="171"/>
      <c r="Z8" s="171"/>
      <c r="AA8" s="171"/>
      <c r="AB8" s="172"/>
      <c r="AD8" s="167" t="str">
        <f>IF(LEN(入力シート!$D95)-H$43&lt;=0,"",MID(入力シート!$D95,LEN(入力シート!$D95)-H$43,1))</f>
        <v/>
      </c>
      <c r="AE8" s="168" t="str">
        <f>IF(LEN(入力シート!$D95)-I$43&lt;=0,"",MID(入力シート!$D95,LEN(入力シート!$D95)-I$43,1))</f>
        <v/>
      </c>
      <c r="AF8" s="167" t="str">
        <f>IF(LEN(入力シート!$D95)-J$43&lt;=0,"",MID(入力シート!$D95,LEN(入力シート!$D95)-J$43,1))</f>
        <v/>
      </c>
      <c r="AG8" s="169" t="str">
        <f>IF(LEN(入力シート!$D95)-K$43&lt;=0,"",MID(入力シート!$D95,LEN(入力シート!$D95)-K$43,1))</f>
        <v/>
      </c>
      <c r="AH8" s="170" t="str">
        <f>IF(LEN(入力シート!$D95)-L$43&lt;=0,"",MID(入力シート!$D95,LEN(入力シート!$D95)-L$43,1))</f>
        <v/>
      </c>
      <c r="AI8" s="171"/>
      <c r="AJ8" s="171"/>
      <c r="AK8" s="171"/>
      <c r="AL8" s="171"/>
      <c r="AM8" s="171"/>
      <c r="AN8" s="172"/>
      <c r="BT8" s="173"/>
      <c r="BU8" s="173"/>
      <c r="BV8" s="173"/>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99"/>
      <c r="CU8" s="99"/>
      <c r="CV8" s="162"/>
    </row>
    <row r="9" spans="1:100" ht="28.5" customHeight="1" x14ac:dyDescent="0.15">
      <c r="A9" s="442" t="s">
        <v>5</v>
      </c>
      <c r="B9" s="442"/>
      <c r="C9" s="442"/>
      <c r="D9" s="442"/>
      <c r="E9" s="442"/>
      <c r="F9" s="164" t="str">
        <f>IF(F7="","",MID(入力シート!$D51,1,1))</f>
        <v/>
      </c>
      <c r="G9" s="164" t="str">
        <f>IF(F7="","",MID(入力シート!$D51,2,1))</f>
        <v/>
      </c>
      <c r="H9" s="174" t="s">
        <v>429</v>
      </c>
      <c r="I9" s="164" t="str">
        <f>IF(F7="","",MID(入力シート!$F51,1,1))</f>
        <v/>
      </c>
      <c r="J9" s="164" t="str">
        <f>IF(F7="","",MID(入力シート!$F51,2,1))</f>
        <v/>
      </c>
      <c r="K9" s="164" t="str">
        <f>IF(F7="","",MID(入力シート!$F51,3,1))</f>
        <v/>
      </c>
      <c r="L9" s="164" t="str">
        <f>IF(F7="","",MID(入力シート!$F51,4,1))</f>
        <v/>
      </c>
      <c r="M9" s="164" t="str">
        <f>IF(F7="","",MID(入力シート!$F51,5,1))</f>
        <v/>
      </c>
      <c r="N9" s="164" t="str">
        <f>IF(F7="","",MID(入力シート!$F51,6,1))</f>
        <v/>
      </c>
      <c r="O9" s="171"/>
      <c r="P9" s="172"/>
      <c r="R9" s="164" t="str">
        <f>IF(R7="","",MID(入力シート!$D51,1,1))</f>
        <v/>
      </c>
      <c r="S9" s="164" t="str">
        <f>IF(R7="","",MID(入力シート!$D51,2,1))</f>
        <v/>
      </c>
      <c r="T9" s="174" t="s">
        <v>429</v>
      </c>
      <c r="U9" s="164" t="str">
        <f>IF(R7="","",MID(入力シート!$F51,1,1))</f>
        <v/>
      </c>
      <c r="V9" s="164" t="str">
        <f>IF(R7="","",MID(入力シート!$F51,2,1))</f>
        <v/>
      </c>
      <c r="W9" s="164" t="str">
        <f>IF(R7="","",MID(入力シート!$F51,3,1))</f>
        <v/>
      </c>
      <c r="X9" s="164" t="str">
        <f>IF(R7="","",MID(入力シート!$F51,4,1))</f>
        <v/>
      </c>
      <c r="Y9" s="164" t="str">
        <f>IF(R7="","",MID(入力シート!$F51,5,1))</f>
        <v/>
      </c>
      <c r="Z9" s="164" t="str">
        <f>IF(R7="","",MID(入力シート!$F51,6,1))</f>
        <v/>
      </c>
      <c r="AA9" s="171"/>
      <c r="AB9" s="172"/>
      <c r="AD9" s="164" t="str">
        <f>IF(AD7="","",MID(入力シート!$D51,1,1))</f>
        <v/>
      </c>
      <c r="AE9" s="164" t="str">
        <f>IF(AD7="","",MID(入力シート!$D51,2,1))</f>
        <v/>
      </c>
      <c r="AF9" s="174" t="s">
        <v>429</v>
      </c>
      <c r="AG9" s="164" t="str">
        <f>IF(AD7="","",MID(入力シート!$F51,1,1))</f>
        <v/>
      </c>
      <c r="AH9" s="164" t="str">
        <f>IF(AD7="","",MID(入力シート!$F51,2,1))</f>
        <v/>
      </c>
      <c r="AI9" s="164" t="str">
        <f>IF(AD7="","",MID(入力シート!$F51,3,1))</f>
        <v/>
      </c>
      <c r="AJ9" s="164" t="str">
        <f>IF(AD7="","",MID(入力シート!$F51,4,1))</f>
        <v/>
      </c>
      <c r="AK9" s="164" t="str">
        <f>IF(AD7="","",MID(入力シート!$F51,5,1))</f>
        <v/>
      </c>
      <c r="AL9" s="164" t="str">
        <f>IF(AD7="","",MID(入力シート!$F51,6,1))</f>
        <v/>
      </c>
      <c r="AM9" s="171"/>
      <c r="AN9" s="172"/>
      <c r="BT9" s="173"/>
      <c r="BU9" s="173"/>
      <c r="BV9" s="173"/>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99"/>
      <c r="CU9" s="99"/>
      <c r="CV9" s="162"/>
    </row>
    <row r="10" spans="1:100" ht="28.5" customHeight="1" x14ac:dyDescent="0.15">
      <c r="A10" s="442" t="s">
        <v>4</v>
      </c>
      <c r="B10" s="442"/>
      <c r="C10" s="442"/>
      <c r="D10" s="442"/>
      <c r="E10" s="442"/>
      <c r="F10" s="167" t="str">
        <f>IF(J10="","",MID(VLOOKUP(J10,入力シート!$O$120:$P$123,2,FALSE),1,1))</f>
        <v/>
      </c>
      <c r="G10" s="169" t="str">
        <f>IF(J10="","",MID(VLOOKUP(J10,入力シート!$O$120:$P$123,2,FALSE),2,1))</f>
        <v/>
      </c>
      <c r="H10" s="175" t="str">
        <f>IF(J10="","",MID(VLOOKUP(J10,入力シート!$O$120:$P$123,2,FALSE),3,1))</f>
        <v/>
      </c>
      <c r="I10" s="165"/>
      <c r="J10" s="538" t="str">
        <f>IF(F7="","",入力シート!$E$50&amp;入力シート!B93)</f>
        <v/>
      </c>
      <c r="K10" s="472"/>
      <c r="L10" s="472"/>
      <c r="M10" s="473"/>
      <c r="N10" s="171"/>
      <c r="O10" s="171"/>
      <c r="P10" s="172"/>
      <c r="R10" s="167" t="str">
        <f>IF(V10="","",MID(VLOOKUP(V10,入力シート!$O$120:$P$123,2,FALSE),1,1))</f>
        <v/>
      </c>
      <c r="S10" s="169" t="str">
        <f>IF(V10="","",MID(VLOOKUP(V10,入力シート!$O$120:$P$123,2,FALSE),2,1))</f>
        <v/>
      </c>
      <c r="T10" s="175" t="str">
        <f>IF(V10="","",MID(VLOOKUP(V10,入力シート!$O$120:$P$123,2,FALSE),3,1))</f>
        <v/>
      </c>
      <c r="U10" s="165"/>
      <c r="V10" s="538" t="str">
        <f>IF(R7="","",入力シート!$E$50&amp;入力シート!B94)</f>
        <v/>
      </c>
      <c r="W10" s="472"/>
      <c r="X10" s="472"/>
      <c r="Y10" s="473"/>
      <c r="Z10" s="171"/>
      <c r="AA10" s="171"/>
      <c r="AB10" s="172"/>
      <c r="AD10" s="167" t="str">
        <f>IF(AH10="","",MID(VLOOKUP(AH10,入力シート!$O$120:$P$123,2,FALSE),1,1))</f>
        <v/>
      </c>
      <c r="AE10" s="169" t="str">
        <f>IF(AH10="","",MID(VLOOKUP(AH10,入力シート!$O$120:$P$123,2,FALSE),2,1))</f>
        <v/>
      </c>
      <c r="AF10" s="175" t="str">
        <f>IF(AH10="","",MID(VLOOKUP(AH10,入力シート!$O$120:$P$123,2,FALSE),3,1))</f>
        <v/>
      </c>
      <c r="AG10" s="165"/>
      <c r="AH10" s="538" t="str">
        <f>IF(AD7="","",入力シート!$E$50&amp;入力シート!B95)</f>
        <v/>
      </c>
      <c r="AI10" s="472"/>
      <c r="AJ10" s="472"/>
      <c r="AK10" s="473"/>
      <c r="AL10" s="171"/>
      <c r="AM10" s="171"/>
      <c r="AN10" s="172"/>
      <c r="BT10" s="173"/>
      <c r="BU10" s="173"/>
      <c r="BV10" s="173"/>
      <c r="BW10" s="176"/>
      <c r="BX10" s="177"/>
      <c r="BY10" s="177"/>
      <c r="BZ10" s="177"/>
      <c r="CA10" s="177"/>
      <c r="CB10" s="177"/>
      <c r="CC10" s="177"/>
      <c r="CD10" s="177"/>
      <c r="CE10" s="177"/>
      <c r="CF10" s="177"/>
      <c r="CG10" s="177"/>
      <c r="CH10" s="177"/>
      <c r="CI10" s="177"/>
      <c r="CJ10" s="178"/>
      <c r="CK10" s="177"/>
      <c r="CL10" s="177"/>
      <c r="CM10" s="177"/>
      <c r="CN10" s="177"/>
      <c r="CO10" s="178"/>
      <c r="CP10" s="177"/>
      <c r="CQ10" s="177"/>
      <c r="CR10" s="177"/>
      <c r="CS10" s="177"/>
      <c r="CT10" s="99"/>
      <c r="CU10" s="99"/>
      <c r="CV10" s="162"/>
    </row>
    <row r="11" spans="1:100" ht="28.5" customHeight="1" x14ac:dyDescent="0.15">
      <c r="A11" s="533" t="s">
        <v>346</v>
      </c>
      <c r="B11" s="533"/>
      <c r="C11" s="533"/>
      <c r="D11" s="533"/>
      <c r="E11" s="533"/>
      <c r="F11" s="531" t="s">
        <v>974</v>
      </c>
      <c r="G11" s="532"/>
      <c r="H11" s="179" t="str">
        <f>IF(F7="","",QUOTIENT(入力シート!E108,10))</f>
        <v/>
      </c>
      <c r="I11" s="180" t="str">
        <f>IF(F7="","",MOD(入力シート!E108,10))</f>
        <v/>
      </c>
      <c r="J11" s="181" t="s">
        <v>134</v>
      </c>
      <c r="K11" s="179" t="str">
        <f>IF(F7="","",IF(入力シート!F108&gt;9,QUOTIENT(入力シート!F108,10),"0"))</f>
        <v/>
      </c>
      <c r="L11" s="180" t="str">
        <f>IF(F7="","",MOD(入力シート!F108,10))</f>
        <v/>
      </c>
      <c r="M11" s="181" t="s">
        <v>300</v>
      </c>
      <c r="N11" s="179" t="str">
        <f>IF(F7="","",IF(入力シート!G108&gt;9,QUOTIENT(入力シート!G108,10),"0"))</f>
        <v/>
      </c>
      <c r="O11" s="180" t="str">
        <f>IF(F7="","",MOD(入力シート!G108,10))</f>
        <v/>
      </c>
      <c r="P11" s="182" t="s">
        <v>301</v>
      </c>
      <c r="R11" s="531" t="s">
        <v>974</v>
      </c>
      <c r="S11" s="532"/>
      <c r="T11" s="179" t="str">
        <f>IF(R7="","",QUOTIENT(入力シート!E109,10))</f>
        <v/>
      </c>
      <c r="U11" s="180" t="str">
        <f>IF(R7="","",MOD(入力シート!E109,10))</f>
        <v/>
      </c>
      <c r="V11" s="181" t="s">
        <v>134</v>
      </c>
      <c r="W11" s="179" t="str">
        <f>IF(R7="","",IF(入力シート!F109&gt;9,QUOTIENT(入力シート!F109,10),"0"))</f>
        <v/>
      </c>
      <c r="X11" s="180" t="str">
        <f>IF(R7="","",MOD(入力シート!F109,10))</f>
        <v/>
      </c>
      <c r="Y11" s="181" t="s">
        <v>300</v>
      </c>
      <c r="Z11" s="179" t="str">
        <f>IF(R7="","",IF(入力シート!G109&gt;9,QUOTIENT(入力シート!G109,10),"0"))</f>
        <v/>
      </c>
      <c r="AA11" s="180" t="str">
        <f>IF(R7="","",MOD(入力シート!G109,10))</f>
        <v/>
      </c>
      <c r="AB11" s="182" t="s">
        <v>301</v>
      </c>
      <c r="AD11" s="531" t="s">
        <v>974</v>
      </c>
      <c r="AE11" s="532"/>
      <c r="AF11" s="179" t="str">
        <f>IF(AD7="","",QUOTIENT(入力シート!E110,10))</f>
        <v/>
      </c>
      <c r="AG11" s="180" t="str">
        <f>IF(AD7="","",MOD(入力シート!E110,10))</f>
        <v/>
      </c>
      <c r="AH11" s="181" t="s">
        <v>134</v>
      </c>
      <c r="AI11" s="179" t="str">
        <f>IF(AD7="","",IF(入力シート!F110&gt;9,QUOTIENT(入力シート!F110,10),"0"))</f>
        <v/>
      </c>
      <c r="AJ11" s="180" t="str">
        <f>IF(AD7="","",MOD(入力シート!F110,10))</f>
        <v/>
      </c>
      <c r="AK11" s="181" t="s">
        <v>300</v>
      </c>
      <c r="AL11" s="179" t="str">
        <f>IF(AD7="","",IF(入力シート!G110&gt;9,QUOTIENT(入力シート!G110,10),"0"))</f>
        <v/>
      </c>
      <c r="AM11" s="180" t="str">
        <f>IF(AD7="","",MOD(入力シート!G110,10))</f>
        <v/>
      </c>
      <c r="AN11" s="182" t="s">
        <v>301</v>
      </c>
      <c r="BT11" s="173"/>
      <c r="BU11" s="173"/>
      <c r="BV11" s="173"/>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99"/>
      <c r="CU11" s="99"/>
      <c r="CV11" s="162"/>
    </row>
    <row r="12" spans="1:100" ht="28.5" customHeight="1" x14ac:dyDescent="0.15">
      <c r="A12" s="533" t="s">
        <v>432</v>
      </c>
      <c r="B12" s="533"/>
      <c r="C12" s="533"/>
      <c r="D12" s="533"/>
      <c r="E12" s="533"/>
      <c r="F12" s="531" t="s">
        <v>974</v>
      </c>
      <c r="G12" s="532"/>
      <c r="H12" s="179" t="str">
        <f>IF(F7="","",QUOTIENT(入力シート!I108,10))</f>
        <v/>
      </c>
      <c r="I12" s="180" t="str">
        <f>IF(F7="","",MOD(入力シート!I108,10))</f>
        <v/>
      </c>
      <c r="J12" s="181" t="s">
        <v>134</v>
      </c>
      <c r="K12" s="179" t="str">
        <f>IF(F7="","",IF(入力シート!J108&gt;9,QUOTIENT(入力シート!J108,10),"0"))</f>
        <v/>
      </c>
      <c r="L12" s="180" t="str">
        <f>IF(F7="","",MOD(入力シート!J108,10))</f>
        <v/>
      </c>
      <c r="M12" s="181" t="s">
        <v>300</v>
      </c>
      <c r="N12" s="179" t="str">
        <f>IF(F7="","",IF(入力シート!K108&gt;9,QUOTIENT(入力シート!K108,10),"0"))</f>
        <v/>
      </c>
      <c r="O12" s="180" t="str">
        <f>IF(F7="","",MOD(入力シート!K108,10))</f>
        <v/>
      </c>
      <c r="P12" s="182" t="s">
        <v>301</v>
      </c>
      <c r="R12" s="531" t="s">
        <v>975</v>
      </c>
      <c r="S12" s="532"/>
      <c r="T12" s="179" t="str">
        <f>IF(R7="","",QUOTIENT(入力シート!I109,10))</f>
        <v/>
      </c>
      <c r="U12" s="180" t="str">
        <f>IF(R7="","",MOD(入力シート!I109,10))</f>
        <v/>
      </c>
      <c r="V12" s="181" t="s">
        <v>134</v>
      </c>
      <c r="W12" s="179" t="str">
        <f>IF(R7="","",IF(入力シート!J109&gt;9,QUOTIENT(入力シート!J109,10),"0"))</f>
        <v/>
      </c>
      <c r="X12" s="180" t="str">
        <f>IF(R7="","",MOD(入力シート!J109,10))</f>
        <v/>
      </c>
      <c r="Y12" s="181" t="s">
        <v>300</v>
      </c>
      <c r="Z12" s="179" t="str">
        <f>IF(R7="","",IF(入力シート!K109&gt;9,QUOTIENT(入力シート!K109,10),"0"))</f>
        <v/>
      </c>
      <c r="AA12" s="180" t="str">
        <f>IF(R7="","",MOD(入力シート!K109,10))</f>
        <v/>
      </c>
      <c r="AB12" s="182" t="s">
        <v>301</v>
      </c>
      <c r="AD12" s="531" t="s">
        <v>974</v>
      </c>
      <c r="AE12" s="532"/>
      <c r="AF12" s="179" t="str">
        <f>IF(AD7="","",QUOTIENT(入力シート!I110,10))</f>
        <v/>
      </c>
      <c r="AG12" s="180" t="str">
        <f>IF(AD7="","",MOD(入力シート!I110,10))</f>
        <v/>
      </c>
      <c r="AH12" s="181" t="s">
        <v>134</v>
      </c>
      <c r="AI12" s="179" t="str">
        <f>IF(AD7="","",IF(入力シート!J110&gt;9,QUOTIENT(入力シート!J110,10),"0"))</f>
        <v/>
      </c>
      <c r="AJ12" s="180" t="str">
        <f>IF(AD7="","",MOD(入力シート!J110,10))</f>
        <v/>
      </c>
      <c r="AK12" s="181" t="s">
        <v>300</v>
      </c>
      <c r="AL12" s="179" t="str">
        <f>IF(AD7="","",IF(入力シート!K110&gt;9,QUOTIENT(入力シート!K110,10),"0"))</f>
        <v/>
      </c>
      <c r="AM12" s="180" t="str">
        <f>IF(AD7="","",MOD(入力シート!K110,10))</f>
        <v/>
      </c>
      <c r="AN12" s="182" t="s">
        <v>301</v>
      </c>
      <c r="BT12" s="173"/>
      <c r="BU12" s="173"/>
      <c r="BV12" s="173"/>
      <c r="BW12" s="176"/>
      <c r="BX12" s="177"/>
      <c r="BY12" s="177"/>
      <c r="BZ12" s="177"/>
      <c r="CA12" s="177"/>
      <c r="CB12" s="177"/>
      <c r="CC12" s="177"/>
      <c r="CD12" s="177"/>
      <c r="CE12" s="177"/>
      <c r="CF12" s="177"/>
      <c r="CG12" s="177"/>
      <c r="CH12" s="177"/>
      <c r="CI12" s="177"/>
      <c r="CJ12" s="178"/>
      <c r="CK12" s="177"/>
      <c r="CL12" s="177"/>
      <c r="CM12" s="177"/>
      <c r="CN12" s="177"/>
      <c r="CO12" s="178"/>
      <c r="CP12" s="177"/>
      <c r="CQ12" s="177"/>
      <c r="CR12" s="177"/>
      <c r="CS12" s="177"/>
      <c r="CT12" s="99"/>
      <c r="CU12" s="99"/>
      <c r="CV12" s="162"/>
    </row>
    <row r="13" spans="1:100" ht="28.5" customHeight="1" x14ac:dyDescent="0.15">
      <c r="A13" s="183"/>
      <c r="B13" s="184"/>
      <c r="C13" s="184"/>
      <c r="D13" s="184"/>
      <c r="E13" s="185"/>
      <c r="F13" s="186" t="s">
        <v>325</v>
      </c>
      <c r="G13" s="181"/>
      <c r="H13" s="181"/>
      <c r="I13" s="181"/>
      <c r="J13" s="181" t="s">
        <v>324</v>
      </c>
      <c r="K13" s="181"/>
      <c r="L13" s="181"/>
      <c r="M13" s="181"/>
      <c r="N13" s="181" t="s">
        <v>323</v>
      </c>
      <c r="O13" s="181" t="s">
        <v>326</v>
      </c>
      <c r="P13" s="172"/>
      <c r="R13" s="186" t="s">
        <v>325</v>
      </c>
      <c r="S13" s="181"/>
      <c r="T13" s="181"/>
      <c r="U13" s="181"/>
      <c r="V13" s="181" t="s">
        <v>324</v>
      </c>
      <c r="W13" s="181"/>
      <c r="X13" s="181"/>
      <c r="Y13" s="181"/>
      <c r="Z13" s="181" t="s">
        <v>323</v>
      </c>
      <c r="AA13" s="181" t="s">
        <v>326</v>
      </c>
      <c r="AB13" s="172"/>
      <c r="AD13" s="186" t="s">
        <v>325</v>
      </c>
      <c r="AE13" s="181"/>
      <c r="AF13" s="181"/>
      <c r="AG13" s="181"/>
      <c r="AH13" s="181" t="s">
        <v>324</v>
      </c>
      <c r="AI13" s="181"/>
      <c r="AJ13" s="181"/>
      <c r="AK13" s="181"/>
      <c r="AL13" s="181" t="s">
        <v>323</v>
      </c>
      <c r="AM13" s="181" t="s">
        <v>326</v>
      </c>
      <c r="AN13" s="172"/>
      <c r="BM13" s="162"/>
      <c r="BN13" s="162"/>
      <c r="BO13" s="162"/>
      <c r="BP13" s="162"/>
      <c r="BQ13" s="173"/>
      <c r="BR13" s="173"/>
      <c r="BS13" s="173"/>
      <c r="BT13" s="173"/>
      <c r="BU13" s="173"/>
      <c r="BV13" s="173"/>
      <c r="BW13" s="176"/>
      <c r="BX13" s="177"/>
      <c r="BY13" s="177"/>
      <c r="BZ13" s="177"/>
      <c r="CA13" s="177"/>
      <c r="CB13" s="177"/>
      <c r="CC13" s="177"/>
      <c r="CD13" s="177"/>
      <c r="CE13" s="177"/>
      <c r="CF13" s="177"/>
      <c r="CG13" s="177"/>
      <c r="CH13" s="177"/>
      <c r="CI13" s="177"/>
      <c r="CJ13" s="178"/>
      <c r="CK13" s="177"/>
      <c r="CL13" s="177"/>
      <c r="CM13" s="177"/>
      <c r="CN13" s="177"/>
      <c r="CO13" s="178"/>
      <c r="CP13" s="177"/>
      <c r="CQ13" s="177"/>
      <c r="CR13" s="177"/>
      <c r="CS13" s="177"/>
      <c r="CT13" s="99"/>
      <c r="CU13" s="99"/>
      <c r="CV13" s="162"/>
    </row>
    <row r="14" spans="1:100" ht="28.5" customHeight="1" x14ac:dyDescent="0.15">
      <c r="A14" s="533" t="s">
        <v>433</v>
      </c>
      <c r="B14" s="533"/>
      <c r="C14" s="533"/>
      <c r="D14" s="533"/>
      <c r="E14" s="533"/>
      <c r="F14" s="164" t="str">
        <f>IF(LEN(入力シート!$E93)-C$43&lt;=0,"",MID(入力シート!$E93,LEN(入力シート!$E93)-C$43,1))</f>
        <v/>
      </c>
      <c r="G14" s="179" t="str">
        <f>IF(LEN(入力シート!$E93)-D$43&lt;=0,"",MID(入力シート!$E93,LEN(入力シート!$E93)-D$43,1))</f>
        <v/>
      </c>
      <c r="H14" s="187" t="str">
        <f>IF(LEN(入力シート!$E93)-E$43&lt;=0,"",MID(入力シート!$E93,LEN(入力シート!$E93)-E$43,1))</f>
        <v/>
      </c>
      <c r="I14" s="180" t="str">
        <f>IF(LEN(入力シート!$E93)-F$43&lt;=0,"",MID(入力シート!$E93,LEN(入力シート!$E93)-F$43,1))</f>
        <v/>
      </c>
      <c r="J14" s="179" t="str">
        <f>IF(LEN(入力シート!$E93)-G$43&lt;=0,"",MID(入力シート!$E93,LEN(入力シート!$E93)-G$43,1))</f>
        <v/>
      </c>
      <c r="K14" s="187" t="str">
        <f>IF(LEN(入力シート!$E93)-H$43&lt;=0,"",MID(入力シート!$E93,LEN(入力シート!$E93)-H$43,1))</f>
        <v/>
      </c>
      <c r="L14" s="180" t="str">
        <f>IF(LEN(入力シート!$E93)-I$43&lt;=0,"",MID(入力シート!$E93,LEN(入力シート!$E93)-I$43,1))</f>
        <v/>
      </c>
      <c r="M14" s="179" t="str">
        <f>IF(LEN(入力シート!$E93)-J$43&lt;=0,"",MID(入力シート!$E93,LEN(入力シート!$E93)-J$43,1))</f>
        <v/>
      </c>
      <c r="N14" s="187" t="str">
        <f>IF(LEN(入力シート!$E93)-K$43&lt;=0,"",MID(入力シート!$E93,LEN(入力シート!$E93)-K$43,1))</f>
        <v/>
      </c>
      <c r="O14" s="180" t="str">
        <f>IF(LEN(入力シート!$E93)-L$43&lt;=0,"",MID(入力シート!$E93,LEN(入力シート!$E93)-L$43,1))</f>
        <v/>
      </c>
      <c r="P14" s="188" t="s">
        <v>446</v>
      </c>
      <c r="R14" s="314" t="str">
        <f>IF(LEN(入力シート!$E94)-C$43&lt;=0,"",MID(入力シート!$E94,LEN(入力シート!$E94)-C$43,1))</f>
        <v/>
      </c>
      <c r="S14" s="179" t="str">
        <f>IF(LEN(入力シート!$E94)-D$43&lt;=0,"",MID(入力シート!$E94,LEN(入力シート!$E94)-D$43,1))</f>
        <v/>
      </c>
      <c r="T14" s="187" t="str">
        <f>IF(LEN(入力シート!$E94)-E$43&lt;=0,"",MID(入力シート!$E94,LEN(入力シート!$E94)-E$43,1))</f>
        <v/>
      </c>
      <c r="U14" s="180" t="str">
        <f>IF(LEN(入力シート!$E94)-F$43&lt;=0,"",MID(入力シート!$E94,LEN(入力シート!$E94)-F$43,1))</f>
        <v/>
      </c>
      <c r="V14" s="179" t="str">
        <f>IF(LEN(入力シート!$E94)-G$43&lt;=0,"",MID(入力シート!$E94,LEN(入力シート!$E94)-G$43,1))</f>
        <v/>
      </c>
      <c r="W14" s="187" t="str">
        <f>IF(LEN(入力シート!$E94)-H$43&lt;=0,"",MID(入力シート!$E94,LEN(入力シート!$E94)-H$43,1))</f>
        <v/>
      </c>
      <c r="X14" s="180" t="str">
        <f>IF(LEN(入力シート!$E94)-I$43&lt;=0,"",MID(入力シート!$E94,LEN(入力シート!$E94)-I$43,1))</f>
        <v/>
      </c>
      <c r="Y14" s="179" t="str">
        <f>IF(LEN(入力シート!$E94)-J$43&lt;=0,"",MID(入力シート!$E94,LEN(入力シート!$E94)-J$43,1))</f>
        <v/>
      </c>
      <c r="Z14" s="187" t="str">
        <f>IF(LEN(入力シート!$E94)-K$43&lt;=0,"",MID(入力シート!$E94,LEN(入力シート!$E94)-K$43,1))</f>
        <v/>
      </c>
      <c r="AA14" s="180" t="str">
        <f>IF(LEN(入力シート!$E94)-L$43&lt;=0,"",MID(入力シート!$E94,LEN(入力シート!$E94)-L$43,1))</f>
        <v/>
      </c>
      <c r="AB14" s="188" t="s">
        <v>446</v>
      </c>
      <c r="AD14" s="314" t="str">
        <f>IF(LEN(入力シート!$E95)-C$43&lt;=0,"",MID(入力シート!$E95,LEN(入力シート!$E95)-C$43,1))</f>
        <v/>
      </c>
      <c r="AE14" s="179" t="str">
        <f>IF(LEN(入力シート!$E95)-D$43&lt;=0,"",MID(入力シート!$E95,LEN(入力シート!$E95)-D$43,1))</f>
        <v/>
      </c>
      <c r="AF14" s="187" t="str">
        <f>IF(LEN(入力シート!$E95)-E$43&lt;=0,"",MID(入力シート!$E95,LEN(入力シート!$E95)-E$43,1))</f>
        <v/>
      </c>
      <c r="AG14" s="180" t="str">
        <f>IF(LEN(入力シート!$E95)-F$43&lt;=0,"",MID(入力シート!$E95,LEN(入力シート!$E95)-F$43,1))</f>
        <v/>
      </c>
      <c r="AH14" s="179" t="str">
        <f>IF(LEN(入力シート!$E95)-G$43&lt;=0,"",MID(入力シート!$E95,LEN(入力シート!$E95)-G$43,1))</f>
        <v/>
      </c>
      <c r="AI14" s="187" t="str">
        <f>IF(LEN(入力シート!$E95)-H$43&lt;=0,"",MID(入力シート!$E95,LEN(入力シート!$E95)-H$43,1))</f>
        <v/>
      </c>
      <c r="AJ14" s="180" t="str">
        <f>IF(LEN(入力シート!$E95)-I$43&lt;=0,"",MID(入力シート!$E95,LEN(入力シート!$E95)-I$43,1))</f>
        <v/>
      </c>
      <c r="AK14" s="179" t="str">
        <f>IF(LEN(入力シート!$E95)-J$43&lt;=0,"",MID(入力シート!$E95,LEN(入力シート!$E95)-J$43,1))</f>
        <v/>
      </c>
      <c r="AL14" s="187" t="str">
        <f>IF(LEN(入力シート!$E95)-K$43&lt;=0,"",MID(入力シート!$E95,LEN(入力シート!$E95)-K$43,1))</f>
        <v/>
      </c>
      <c r="AM14" s="180" t="str">
        <f>IF(LEN(入力シート!$E95)-L$43&lt;=0,"",MID(入力シート!$E95,LEN(入力シート!$E95)-L$43,1))</f>
        <v/>
      </c>
      <c r="AN14" s="188" t="s">
        <v>446</v>
      </c>
      <c r="BM14" s="162"/>
      <c r="BN14" s="162"/>
      <c r="BO14" s="162"/>
      <c r="BP14" s="162"/>
      <c r="BQ14" s="173"/>
      <c r="BR14" s="173"/>
      <c r="BS14" s="173"/>
      <c r="BT14" s="173"/>
      <c r="BU14" s="173"/>
      <c r="BV14" s="173"/>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99"/>
      <c r="CU14" s="99"/>
      <c r="CV14" s="162"/>
    </row>
    <row r="15" spans="1:100" ht="28.5" customHeight="1" x14ac:dyDescent="0.15">
      <c r="A15" s="533" t="s">
        <v>434</v>
      </c>
      <c r="B15" s="533"/>
      <c r="C15" s="533"/>
      <c r="D15" s="533"/>
      <c r="E15" s="533"/>
      <c r="F15" s="531" t="s">
        <v>974</v>
      </c>
      <c r="G15" s="532"/>
      <c r="H15" s="179" t="str">
        <f>IF(F7="","",QUOTIENT(入力シート!$H$53,10))</f>
        <v/>
      </c>
      <c r="I15" s="180" t="str">
        <f>IF(F7="","",MOD(入力シート!$H$53,10))</f>
        <v/>
      </c>
      <c r="J15" s="181" t="s">
        <v>134</v>
      </c>
      <c r="K15" s="179" t="str">
        <f>IF(F7="","",IF(入力シート!$I$53&gt;9,QUOTIENT(入力シート!$I$53,10),"0"))</f>
        <v/>
      </c>
      <c r="L15" s="180" t="str">
        <f>IF(F7="","",MOD(入力シート!$I$53,10))</f>
        <v/>
      </c>
      <c r="M15" s="181" t="s">
        <v>300</v>
      </c>
      <c r="N15" s="179" t="str">
        <f>IF(F7="","",IF(入力シート!$J$53&gt;9,QUOTIENT(入力シート!$J$53,10),"0"))</f>
        <v/>
      </c>
      <c r="O15" s="180" t="str">
        <f>IF(F7="","",MOD(入力シート!$J$53,10))</f>
        <v/>
      </c>
      <c r="P15" s="182" t="s">
        <v>301</v>
      </c>
      <c r="R15" s="531" t="s">
        <v>974</v>
      </c>
      <c r="S15" s="532"/>
      <c r="T15" s="179" t="str">
        <f>IF(R7="","",QUOTIENT(入力シート!$H$53,10))</f>
        <v/>
      </c>
      <c r="U15" s="180" t="str">
        <f>IF(R7="","",MOD(入力シート!$H$53,10))</f>
        <v/>
      </c>
      <c r="V15" s="181" t="s">
        <v>134</v>
      </c>
      <c r="W15" s="179" t="str">
        <f>IF(R7="","",IF(入力シート!$I$53&gt;9,QUOTIENT(入力シート!$I$53,10),"0"))</f>
        <v/>
      </c>
      <c r="X15" s="180" t="str">
        <f>IF(R7="","",MOD(入力シート!$I$53,10))</f>
        <v/>
      </c>
      <c r="Y15" s="181" t="s">
        <v>300</v>
      </c>
      <c r="Z15" s="179" t="str">
        <f>IF(R7="","",IF(入力シート!$J$53&gt;9,QUOTIENT(入力シート!$J$53,10),"0"))</f>
        <v/>
      </c>
      <c r="AA15" s="180" t="str">
        <f>IF(R7="","",MOD(入力シート!$J$53,10))</f>
        <v/>
      </c>
      <c r="AB15" s="182" t="s">
        <v>301</v>
      </c>
      <c r="AD15" s="531" t="s">
        <v>974</v>
      </c>
      <c r="AE15" s="532"/>
      <c r="AF15" s="179" t="str">
        <f>IF(AD7="","",QUOTIENT(入力シート!$H$53,10))</f>
        <v/>
      </c>
      <c r="AG15" s="180" t="str">
        <f>IF(AD7="","",MOD(入力シート!$H$53,10))</f>
        <v/>
      </c>
      <c r="AH15" s="181" t="s">
        <v>134</v>
      </c>
      <c r="AI15" s="179" t="str">
        <f>IF(AD7="","",IF(入力シート!$I$53&gt;9,QUOTIENT(入力シート!$I$53,10),"0"))</f>
        <v/>
      </c>
      <c r="AJ15" s="180" t="str">
        <f>IF(AD7="","",MOD(入力シート!$I$53,10))</f>
        <v/>
      </c>
      <c r="AK15" s="181" t="s">
        <v>300</v>
      </c>
      <c r="AL15" s="179" t="str">
        <f>IF(AD7="","",IF(入力シート!$J$53&gt;9,QUOTIENT(入力シート!$J$53,10),"0"))</f>
        <v/>
      </c>
      <c r="AM15" s="180" t="str">
        <f>IF(AD7="","",MOD(入力シート!$J$53,10))</f>
        <v/>
      </c>
      <c r="AN15" s="182" t="s">
        <v>301</v>
      </c>
      <c r="BM15" s="162"/>
      <c r="BN15" s="162"/>
      <c r="BO15" s="162"/>
      <c r="BP15" s="162"/>
      <c r="BQ15" s="173"/>
      <c r="BR15" s="173"/>
      <c r="BS15" s="173"/>
      <c r="BT15" s="173"/>
      <c r="BU15" s="173"/>
      <c r="BV15" s="173"/>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99"/>
      <c r="CU15" s="99"/>
      <c r="CV15" s="162"/>
    </row>
    <row r="16" spans="1:100" ht="28.5" customHeight="1" x14ac:dyDescent="0.15">
      <c r="A16" s="533" t="s">
        <v>435</v>
      </c>
      <c r="B16" s="533"/>
      <c r="C16" s="533"/>
      <c r="D16" s="533"/>
      <c r="E16" s="533"/>
      <c r="F16" s="534" t="s">
        <v>974</v>
      </c>
      <c r="G16" s="535"/>
      <c r="H16" s="179" t="str">
        <f>IF(F7="","",QUOTIENT(入力シート!$H$54,10))</f>
        <v/>
      </c>
      <c r="I16" s="180" t="str">
        <f>IF(F7="","",MOD(入力シート!$H$54,10))</f>
        <v/>
      </c>
      <c r="J16" s="181" t="s">
        <v>134</v>
      </c>
      <c r="K16" s="179" t="str">
        <f>IF(F7="","",IF(入力シート!$I$54&gt;9,QUOTIENT(入力シート!$I$54,10),"0"))</f>
        <v/>
      </c>
      <c r="L16" s="180" t="str">
        <f>IF(F7="","",MOD(入力シート!$I$54,10))</f>
        <v/>
      </c>
      <c r="M16" s="181" t="s">
        <v>300</v>
      </c>
      <c r="N16" s="179" t="str">
        <f>IF(F7="","",IF(入力シート!$J$54&gt;9,QUOTIENT(入力シート!$J$54,10),"0"))</f>
        <v/>
      </c>
      <c r="O16" s="180" t="str">
        <f>IF(F7="","",MOD(入力シート!$J$54,10))</f>
        <v/>
      </c>
      <c r="P16" s="182" t="s">
        <v>301</v>
      </c>
      <c r="R16" s="534" t="s">
        <v>975</v>
      </c>
      <c r="S16" s="535"/>
      <c r="T16" s="179" t="str">
        <f>IF(R7="","",QUOTIENT(入力シート!$H$54,10))</f>
        <v/>
      </c>
      <c r="U16" s="180" t="str">
        <f>IF(R7="","",MOD(入力シート!$H$54,10))</f>
        <v/>
      </c>
      <c r="V16" s="181" t="s">
        <v>134</v>
      </c>
      <c r="W16" s="179" t="str">
        <f>IF(R7="","",IF(入力シート!$I$54&gt;9,QUOTIENT(入力シート!$I$54,10),"0"))</f>
        <v/>
      </c>
      <c r="X16" s="180" t="str">
        <f>IF(R7="","",MOD(入力シート!$I$54,10))</f>
        <v/>
      </c>
      <c r="Y16" s="181" t="s">
        <v>300</v>
      </c>
      <c r="Z16" s="179" t="str">
        <f>IF(R7="","",IF(入力シート!$J$54&gt;9,QUOTIENT(入力シート!$J$54,10),"0"))</f>
        <v/>
      </c>
      <c r="AA16" s="180" t="str">
        <f>IF(R7="","",MOD(入力シート!$J$54,10))</f>
        <v/>
      </c>
      <c r="AB16" s="182" t="s">
        <v>301</v>
      </c>
      <c r="AD16" s="534" t="s">
        <v>975</v>
      </c>
      <c r="AE16" s="535"/>
      <c r="AF16" s="179" t="str">
        <f>IF(AD7="","",QUOTIENT(入力シート!$H$54,10))</f>
        <v/>
      </c>
      <c r="AG16" s="180" t="str">
        <f>IF(AD7="","",MOD(入力シート!$H$54,10))</f>
        <v/>
      </c>
      <c r="AH16" s="181" t="s">
        <v>134</v>
      </c>
      <c r="AI16" s="179" t="str">
        <f>IF(AD7="","",IF(入力シート!$I$54&gt;9,QUOTIENT(入力シート!$I$54,10),"0"))</f>
        <v/>
      </c>
      <c r="AJ16" s="180" t="str">
        <f>IF(AD7="","",MOD(入力シート!$I$54,10))</f>
        <v/>
      </c>
      <c r="AK16" s="181" t="s">
        <v>300</v>
      </c>
      <c r="AL16" s="179" t="str">
        <f>IF(AD7="","",IF(入力シート!$J$54&gt;9,QUOTIENT(入力シート!$J$54,10),"0"))</f>
        <v/>
      </c>
      <c r="AM16" s="180" t="str">
        <f>IF(AD7="","",MOD(入力シート!$J$54,10))</f>
        <v/>
      </c>
      <c r="AN16" s="182" t="s">
        <v>301</v>
      </c>
      <c r="BM16" s="162"/>
      <c r="BN16" s="162"/>
      <c r="BO16" s="162"/>
      <c r="BP16" s="162"/>
      <c r="BQ16" s="173"/>
      <c r="BR16" s="173"/>
      <c r="BS16" s="173"/>
      <c r="BT16" s="173"/>
      <c r="BU16" s="173"/>
      <c r="BV16" s="173"/>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99"/>
      <c r="CU16" s="99"/>
      <c r="CV16" s="162"/>
    </row>
    <row r="17" spans="1:100" ht="28.5" customHeight="1" x14ac:dyDescent="0.15">
      <c r="A17" s="442" t="s">
        <v>431</v>
      </c>
      <c r="B17" s="442"/>
      <c r="C17" s="442"/>
      <c r="D17" s="442"/>
      <c r="E17" s="442"/>
      <c r="F17" s="493" t="str">
        <f>IF(F7="","",入力シート!K93)</f>
        <v/>
      </c>
      <c r="G17" s="494"/>
      <c r="H17" s="494"/>
      <c r="I17" s="494"/>
      <c r="J17" s="527"/>
      <c r="K17" s="171"/>
      <c r="L17" s="171"/>
      <c r="M17" s="171"/>
      <c r="N17" s="171"/>
      <c r="O17" s="171"/>
      <c r="P17" s="172"/>
      <c r="R17" s="493" t="str">
        <f>IF(R7="","",入力シート!K94)</f>
        <v/>
      </c>
      <c r="S17" s="494"/>
      <c r="T17" s="494"/>
      <c r="U17" s="494"/>
      <c r="V17" s="527"/>
      <c r="W17" s="171"/>
      <c r="X17" s="171"/>
      <c r="Y17" s="171"/>
      <c r="Z17" s="171"/>
      <c r="AA17" s="171"/>
      <c r="AB17" s="172"/>
      <c r="AD17" s="493" t="str">
        <f>IF(AD7="","",入力シート!K95)</f>
        <v/>
      </c>
      <c r="AE17" s="494"/>
      <c r="AF17" s="494"/>
      <c r="AG17" s="494"/>
      <c r="AH17" s="527"/>
      <c r="AI17" s="171"/>
      <c r="AJ17" s="171"/>
      <c r="AK17" s="171"/>
      <c r="AL17" s="171"/>
      <c r="AM17" s="171"/>
      <c r="AN17" s="172"/>
      <c r="BM17" s="177"/>
      <c r="BN17" s="177"/>
      <c r="BO17" s="177"/>
      <c r="BP17" s="162"/>
      <c r="BQ17" s="173"/>
      <c r="BR17" s="173"/>
      <c r="BS17" s="173"/>
      <c r="BT17" s="173"/>
      <c r="BU17" s="173"/>
      <c r="BV17" s="173"/>
      <c r="BW17" s="176"/>
      <c r="BX17" s="177"/>
      <c r="BY17" s="177"/>
      <c r="BZ17" s="177"/>
      <c r="CA17" s="177"/>
      <c r="CB17" s="177"/>
      <c r="CC17" s="177"/>
      <c r="CD17" s="177"/>
      <c r="CE17" s="177"/>
      <c r="CF17" s="177"/>
      <c r="CG17" s="177"/>
      <c r="CH17" s="177"/>
      <c r="CI17" s="177"/>
      <c r="CJ17" s="178"/>
      <c r="CK17" s="177"/>
      <c r="CL17" s="177"/>
      <c r="CM17" s="177"/>
      <c r="CN17" s="177"/>
      <c r="CO17" s="178"/>
      <c r="CP17" s="177"/>
      <c r="CQ17" s="177"/>
      <c r="CR17" s="177"/>
      <c r="CS17" s="177"/>
      <c r="CT17" s="99"/>
      <c r="CU17" s="99"/>
      <c r="CV17" s="162"/>
    </row>
    <row r="18" spans="1:100" ht="28.5" customHeight="1" x14ac:dyDescent="0.15">
      <c r="A18" s="533" t="s">
        <v>786</v>
      </c>
      <c r="B18" s="533"/>
      <c r="C18" s="533"/>
      <c r="D18" s="533"/>
      <c r="E18" s="533"/>
      <c r="F18" s="189" t="str">
        <f>IF(LEN(入力シート!$F93)-H$43&lt;=0,"",MID(入力シート!$F93,LEN(入力シート!$F93)-H$43,1))</f>
        <v/>
      </c>
      <c r="G18" s="180" t="str">
        <f>IF(LEN(入力シート!$F93)-I$43&lt;=0,"",MID(入力シート!$F93,LEN(入力シート!$F93)-I$43,1))</f>
        <v/>
      </c>
      <c r="H18" s="167" t="str">
        <f>IF(LEN(入力シート!$F93)-J$43&lt;=0,"",MID(入力シート!$F93,LEN(入力シート!$F93)-J$43,1))</f>
        <v/>
      </c>
      <c r="I18" s="169" t="str">
        <f>IF(LEN(入力シート!$F93)-K$43&lt;=0,"",MID(入力シート!$F93,LEN(入力シート!$F93)-K$43,1))</f>
        <v/>
      </c>
      <c r="J18" s="170" t="str">
        <f>IF(LEN(入力シート!$F93)-L$43&lt;=0,"",MID(入力シート!$F93,LEN(入力シート!$F93)-L$43,1))</f>
        <v/>
      </c>
      <c r="K18" s="171"/>
      <c r="L18" s="171"/>
      <c r="M18" s="171"/>
      <c r="N18" s="171"/>
      <c r="O18" s="171"/>
      <c r="P18" s="172"/>
      <c r="R18" s="189" t="str">
        <f>IF(LEN(入力シート!$F94)-H$43&lt;=0,"",MID(入力シート!$F94,LEN(入力シート!$F94)-H$43,1))</f>
        <v/>
      </c>
      <c r="S18" s="180" t="str">
        <f>IF(LEN(入力シート!$F94)-I$43&lt;=0,"",MID(入力シート!$F94,LEN(入力シート!$F94)-I$43,1))</f>
        <v/>
      </c>
      <c r="T18" s="167" t="str">
        <f>IF(LEN(入力シート!$F94)-J$43&lt;=0,"",MID(入力シート!$F94,LEN(入力シート!$F94)-J$43,1))</f>
        <v/>
      </c>
      <c r="U18" s="169" t="str">
        <f>IF(LEN(入力シート!$F94)-K$43&lt;=0,"",MID(入力シート!$F94,LEN(入力シート!$F94)-K$43,1))</f>
        <v/>
      </c>
      <c r="V18" s="170" t="str">
        <f>IF(LEN(入力シート!$F94)-L$43&lt;=0,"",MID(入力シート!$F94,LEN(入力シート!$F94)-L$43,1))</f>
        <v/>
      </c>
      <c r="W18" s="171"/>
      <c r="X18" s="171"/>
      <c r="Y18" s="171"/>
      <c r="Z18" s="171"/>
      <c r="AA18" s="171"/>
      <c r="AB18" s="172"/>
      <c r="AD18" s="189" t="str">
        <f>IF(LEN(入力シート!$F95)-H$43&lt;=0,"",MID(入力シート!$F95,LEN(入力シート!$F95)-H$43,1))</f>
        <v/>
      </c>
      <c r="AE18" s="180" t="str">
        <f>IF(LEN(入力シート!$F95)-I$43&lt;=0,"",MID(入力シート!$F95,LEN(入力シート!$F95)-I$43,1))</f>
        <v/>
      </c>
      <c r="AF18" s="167" t="str">
        <f>IF(LEN(入力シート!$F95)-J$43&lt;=0,"",MID(入力シート!$F95,LEN(入力シート!$F95)-J$43,1))</f>
        <v/>
      </c>
      <c r="AG18" s="169" t="str">
        <f>IF(LEN(入力シート!$F95)-K$43&lt;=0,"",MID(入力シート!$F95,LEN(入力シート!$F95)-K$43,1))</f>
        <v/>
      </c>
      <c r="AH18" s="170" t="str">
        <f>IF(LEN(入力シート!$F95)-L$43&lt;=0,"",MID(入力シート!$F95,LEN(入力シート!$F95)-L$43,1))</f>
        <v/>
      </c>
      <c r="AI18" s="171"/>
      <c r="AJ18" s="171"/>
      <c r="AK18" s="171"/>
      <c r="AL18" s="171"/>
      <c r="AM18" s="171"/>
      <c r="AN18" s="172"/>
    </row>
    <row r="19" spans="1:100" ht="28.5" customHeight="1" x14ac:dyDescent="0.15">
      <c r="A19" s="536" t="s">
        <v>430</v>
      </c>
      <c r="B19" s="536"/>
      <c r="C19" s="536"/>
      <c r="D19" s="536"/>
      <c r="E19" s="536"/>
      <c r="F19" s="189" t="str">
        <f>IF(LEN(入力シート!$J93)-H$43&lt;=0,"",MID(入力シート!$J93,LEN(入力シート!$J93)-H$43,1))</f>
        <v/>
      </c>
      <c r="G19" s="170" t="str">
        <f>IF(LEN(入力シート!$J93)-I$43&lt;=0,"",MID(入力シート!$J93,LEN(入力シート!$J93)-I$43,1))</f>
        <v/>
      </c>
      <c r="H19" s="167" t="str">
        <f>IF(LEN(入力シート!$J93)-J$43&lt;=0,"",MID(入力シート!$J93,LEN(入力シート!$J93)-J$43,1))</f>
        <v/>
      </c>
      <c r="I19" s="169" t="str">
        <f>IF(LEN(入力シート!$J93)-K$43&lt;=0,"",MID(入力シート!$J93,LEN(入力シート!$J93)-K$43,1))</f>
        <v/>
      </c>
      <c r="J19" s="170" t="str">
        <f>IF(LEN(入力シート!$J93)-L$43&lt;=0,"",MID(入力シート!$J93,LEN(入力シート!$J93)-L$43,1))</f>
        <v/>
      </c>
      <c r="K19" s="171"/>
      <c r="L19" s="171"/>
      <c r="M19" s="171"/>
      <c r="N19" s="171"/>
      <c r="O19" s="171"/>
      <c r="P19" s="172"/>
      <c r="R19" s="189" t="str">
        <f>IF(LEN(入力シート!$J94)-H$43&lt;=0,"",MID(入力シート!$J94,LEN(入力シート!$J94)-H$43,1))</f>
        <v/>
      </c>
      <c r="S19" s="170" t="str">
        <f>IF(LEN(入力シート!$J94)-I$43&lt;=0,"",MID(入力シート!$J94,LEN(入力シート!$J94)-I$43,1))</f>
        <v/>
      </c>
      <c r="T19" s="167" t="str">
        <f>IF(LEN(入力シート!$J94)-J$43&lt;=0,"",MID(入力シート!$J94,LEN(入力シート!$J94)-J$43,1))</f>
        <v/>
      </c>
      <c r="U19" s="169" t="str">
        <f>IF(LEN(入力シート!$J94)-K$43&lt;=0,"",MID(入力シート!$J94,LEN(入力シート!$J94)-K$43,1))</f>
        <v/>
      </c>
      <c r="V19" s="170" t="str">
        <f>IF(LEN(入力シート!$J94)-L$43&lt;=0,"",MID(入力シート!$J94,LEN(入力シート!$J94)-L$43,1))</f>
        <v/>
      </c>
      <c r="W19" s="171"/>
      <c r="X19" s="171"/>
      <c r="Y19" s="171"/>
      <c r="Z19" s="171"/>
      <c r="AA19" s="171"/>
      <c r="AB19" s="172"/>
      <c r="AD19" s="189" t="str">
        <f>IF(LEN(入力シート!$J95)-H$43&lt;=0,"",MID(入力シート!$J95,LEN(入力シート!$J95)-H$43,1))</f>
        <v/>
      </c>
      <c r="AE19" s="170" t="str">
        <f>IF(LEN(入力シート!$J95)-I$43&lt;=0,"",MID(入力シート!$J95,LEN(入力シート!$J95)-I$43,1))</f>
        <v/>
      </c>
      <c r="AF19" s="167" t="str">
        <f>IF(LEN(入力シート!$J95)-J$43&lt;=0,"",MID(入力シート!$J95,LEN(入力シート!$J95)-J$43,1))</f>
        <v/>
      </c>
      <c r="AG19" s="169" t="str">
        <f>IF(LEN(入力シート!$J95)-K$43&lt;=0,"",MID(入力シート!$J95,LEN(入力シート!$J95)-K$43,1))</f>
        <v/>
      </c>
      <c r="AH19" s="170" t="str">
        <f>IF(LEN(入力シート!$J95)-L$43&lt;=0,"",MID(入力シート!$J95,LEN(入力シート!$J95)-L$43,1))</f>
        <v/>
      </c>
      <c r="AI19" s="171"/>
      <c r="AJ19" s="171"/>
      <c r="AK19" s="171"/>
      <c r="AL19" s="171"/>
      <c r="AM19" s="171"/>
      <c r="AN19" s="172"/>
    </row>
    <row r="20" spans="1:100" ht="28.5" customHeight="1" x14ac:dyDescent="0.15">
      <c r="A20" s="442" t="s">
        <v>436</v>
      </c>
      <c r="B20" s="442"/>
      <c r="C20" s="442"/>
      <c r="D20" s="442"/>
      <c r="E20" s="442"/>
      <c r="F20" s="189" t="str">
        <f>IF(LEN(入力シート!$G93)-H$43&lt;=0,"",MID(入力シート!$G93,LEN(入力シート!$G93)-H$43,1))</f>
        <v/>
      </c>
      <c r="G20" s="170" t="str">
        <f>IF(LEN(入力シート!$G93)-I$43&lt;=0,"",MID(入力シート!$G93,LEN(入力シート!$G93)-I$43,1))</f>
        <v/>
      </c>
      <c r="H20" s="167" t="str">
        <f>IF(LEN(入力シート!$G93)-J$43&lt;=0,"",MID(入力シート!$G93,LEN(入力シート!$G93)-J$43,1))</f>
        <v/>
      </c>
      <c r="I20" s="169" t="str">
        <f>IF(LEN(入力シート!$G93)-K$43&lt;=0,"",MID(入力シート!$G93,LEN(入力シート!$G93)-K$43,1))</f>
        <v/>
      </c>
      <c r="J20" s="170" t="str">
        <f>IF(LEN(入力シート!$G93)-L$43&lt;=0,"",MID(入力シート!$G93,LEN(入力シート!$G93)-L$43,1))</f>
        <v/>
      </c>
      <c r="K20" s="181" t="s">
        <v>135</v>
      </c>
      <c r="L20" s="171"/>
      <c r="M20" s="171"/>
      <c r="N20" s="171"/>
      <c r="O20" s="171"/>
      <c r="P20" s="172"/>
      <c r="R20" s="189" t="str">
        <f>IF(LEN(入力シート!$G94)-H$43&lt;=0,"",MID(入力シート!$G94,LEN(入力シート!$G94)-H$43,1))</f>
        <v/>
      </c>
      <c r="S20" s="170" t="str">
        <f>IF(LEN(入力シート!$G94)-I$43&lt;=0,"",MID(入力シート!$G94,LEN(入力シート!$G94)-I$43,1))</f>
        <v/>
      </c>
      <c r="T20" s="167" t="str">
        <f>IF(LEN(入力シート!$G94)-J$43&lt;=0,"",MID(入力シート!$G94,LEN(入力シート!$G94)-J$43,1))</f>
        <v/>
      </c>
      <c r="U20" s="169" t="str">
        <f>IF(LEN(入力シート!$G94)-K$43&lt;=0,"",MID(入力シート!$G94,LEN(入力シート!$G94)-K$43,1))</f>
        <v/>
      </c>
      <c r="V20" s="170" t="str">
        <f>IF(LEN(入力シート!$G94)-L$43&lt;=0,"",MID(入力シート!$G94,LEN(入力シート!$G94)-L$43,1))</f>
        <v/>
      </c>
      <c r="W20" s="181" t="s">
        <v>135</v>
      </c>
      <c r="X20" s="171"/>
      <c r="Y20" s="171"/>
      <c r="Z20" s="171"/>
      <c r="AA20" s="171"/>
      <c r="AB20" s="172"/>
      <c r="AD20" s="189" t="str">
        <f>IF(LEN(入力シート!$G95)-H$43&lt;=0,"",MID(入力シート!$G95,LEN(入力シート!$G95)-H$43,1))</f>
        <v/>
      </c>
      <c r="AE20" s="170" t="str">
        <f>IF(LEN(入力シート!$G95)-I$43&lt;=0,"",MID(入力シート!$G95,LEN(入力シート!$G95)-I$43,1))</f>
        <v/>
      </c>
      <c r="AF20" s="167" t="str">
        <f>IF(LEN(入力シート!$G95)-J$43&lt;=0,"",MID(入力シート!$G95,LEN(入力シート!$G95)-J$43,1))</f>
        <v/>
      </c>
      <c r="AG20" s="169" t="str">
        <f>IF(LEN(入力シート!$G95)-K$43&lt;=0,"",MID(入力シート!$G95,LEN(入力シート!$G95)-K$43,1))</f>
        <v/>
      </c>
      <c r="AH20" s="170" t="str">
        <f>IF(LEN(入力シート!$G95)-L$43&lt;=0,"",MID(入力シート!$G95,LEN(入力シート!$G95)-L$43,1))</f>
        <v/>
      </c>
      <c r="AI20" s="181" t="s">
        <v>135</v>
      </c>
      <c r="AJ20" s="171"/>
      <c r="AK20" s="171"/>
      <c r="AL20" s="171"/>
      <c r="AM20" s="171"/>
      <c r="AN20" s="172"/>
    </row>
    <row r="21" spans="1:100" ht="28.5" customHeight="1" x14ac:dyDescent="0.15">
      <c r="A21" s="442" t="s">
        <v>437</v>
      </c>
      <c r="B21" s="442"/>
      <c r="C21" s="442"/>
      <c r="D21" s="442"/>
      <c r="E21" s="442"/>
      <c r="F21" s="189" t="str">
        <f>IF(LEN(入力シート!$H93)-H$43&lt;=0,"",MID(入力シート!$H93,LEN(入力シート!$H93)-H$43,1))</f>
        <v/>
      </c>
      <c r="G21" s="170" t="str">
        <f>IF(LEN(入力シート!$H93)-I$43&lt;=0,"",MID(入力シート!$H93,LEN(入力シート!$H93)-I$43,1))</f>
        <v/>
      </c>
      <c r="H21" s="167" t="str">
        <f>IF(LEN(入力シート!$H93)-J$43&lt;=0,"",MID(入力シート!$H93,LEN(入力シート!$H93)-J$43,1))</f>
        <v/>
      </c>
      <c r="I21" s="169" t="str">
        <f>IF(LEN(入力シート!$H93)-K$43&lt;=0,"",MID(入力シート!$H93,LEN(入力シート!$H93)-K$43,1))</f>
        <v/>
      </c>
      <c r="J21" s="170" t="str">
        <f>IF(LEN(入力シート!$H93)-L$43&lt;=0,"",MID(入力シート!$H93,LEN(入力シート!$H93)-L$43,1))</f>
        <v/>
      </c>
      <c r="K21" s="181" t="s">
        <v>135</v>
      </c>
      <c r="L21" s="171"/>
      <c r="M21" s="171"/>
      <c r="N21" s="171"/>
      <c r="O21" s="171"/>
      <c r="P21" s="172"/>
      <c r="R21" s="189" t="str">
        <f>IF(LEN(入力シート!$H94)-H$43&lt;=0,"",MID(入力シート!$H94,LEN(入力シート!$H94)-H$43,1))</f>
        <v/>
      </c>
      <c r="S21" s="170" t="str">
        <f>IF(LEN(入力シート!$H94)-I$43&lt;=0,"",MID(入力シート!$H94,LEN(入力シート!$H94)-I$43,1))</f>
        <v/>
      </c>
      <c r="T21" s="167" t="str">
        <f>IF(LEN(入力シート!$H94)-J$43&lt;=0,"",MID(入力シート!$H94,LEN(入力シート!$H94)-J$43,1))</f>
        <v/>
      </c>
      <c r="U21" s="169" t="str">
        <f>IF(LEN(入力シート!$H94)-K$43&lt;=0,"",MID(入力シート!$H94,LEN(入力シート!$H94)-K$43,1))</f>
        <v/>
      </c>
      <c r="V21" s="170" t="str">
        <f>IF(LEN(入力シート!$H94)-L$43&lt;=0,"",MID(入力シート!$H94,LEN(入力シート!$H94)-L$43,1))</f>
        <v/>
      </c>
      <c r="W21" s="181" t="s">
        <v>135</v>
      </c>
      <c r="X21" s="171"/>
      <c r="Y21" s="171"/>
      <c r="Z21" s="171"/>
      <c r="AA21" s="171"/>
      <c r="AB21" s="172"/>
      <c r="AD21" s="189" t="str">
        <f>IF(LEN(入力シート!$H95)-H$43&lt;=0,"",MID(入力シート!$H95,LEN(入力シート!$H95)-H$43,1))</f>
        <v/>
      </c>
      <c r="AE21" s="170" t="str">
        <f>IF(LEN(入力シート!$H95)-I$43&lt;=0,"",MID(入力シート!$H95,LEN(入力シート!$H95)-I$43,1))</f>
        <v/>
      </c>
      <c r="AF21" s="167" t="str">
        <f>IF(LEN(入力シート!$H95)-J$43&lt;=0,"",MID(入力シート!$H95,LEN(入力シート!$H95)-J$43,1))</f>
        <v/>
      </c>
      <c r="AG21" s="169" t="str">
        <f>IF(LEN(入力シート!$H95)-K$43&lt;=0,"",MID(入力シート!$H95,LEN(入力シート!$H95)-K$43,1))</f>
        <v/>
      </c>
      <c r="AH21" s="170" t="str">
        <f>IF(LEN(入力シート!$H95)-L$43&lt;=0,"",MID(入力シート!$H95,LEN(入力シート!$H95)-L$43,1))</f>
        <v/>
      </c>
      <c r="AI21" s="181" t="s">
        <v>135</v>
      </c>
      <c r="AJ21" s="171"/>
      <c r="AK21" s="171"/>
      <c r="AL21" s="171"/>
      <c r="AM21" s="171"/>
      <c r="AN21" s="172"/>
      <c r="BM21" s="80"/>
      <c r="BN21" s="80"/>
      <c r="BO21" s="80"/>
      <c r="BP21" s="80"/>
      <c r="BQ21" s="80"/>
      <c r="BR21" s="80"/>
      <c r="BS21" s="80"/>
      <c r="BT21" s="80"/>
      <c r="BU21" s="80"/>
      <c r="BV21" s="80"/>
    </row>
    <row r="22" spans="1:100" ht="28.5" customHeight="1" x14ac:dyDescent="0.15">
      <c r="A22" s="442" t="s">
        <v>438</v>
      </c>
      <c r="B22" s="442"/>
      <c r="C22" s="442"/>
      <c r="D22" s="442"/>
      <c r="E22" s="442"/>
      <c r="F22" s="189" t="str">
        <f>IF(LEN(入力シート!$I93)-H$43&lt;=0,"",MID(入力シート!$I93,LEN(入力シート!$I93)-H$43,1))</f>
        <v/>
      </c>
      <c r="G22" s="170" t="str">
        <f>IF(LEN(入力シート!$I93)-I$43&lt;=0,"",MID(入力シート!$I93,LEN(入力シート!$I93)-I$43,1))</f>
        <v/>
      </c>
      <c r="H22" s="167" t="str">
        <f>IF(LEN(入力シート!$I93)-J$43&lt;=0,"",MID(入力シート!$I93,LEN(入力シート!$I93)-J$43,1))</f>
        <v/>
      </c>
      <c r="I22" s="169" t="str">
        <f>IF(LEN(入力シート!$I93)-K$43&lt;=0,"",MID(入力シート!$I93,LEN(入力シート!$I93)-K$43,1))</f>
        <v/>
      </c>
      <c r="J22" s="170" t="str">
        <f>IF(LEN(入力シート!$I93)-L$43&lt;=0,"",MID(入力シート!$I93,LEN(入力シート!$I93)-L$43,1))</f>
        <v/>
      </c>
      <c r="K22" s="190" t="s">
        <v>135</v>
      </c>
      <c r="L22" s="191"/>
      <c r="M22" s="191"/>
      <c r="N22" s="191"/>
      <c r="O22" s="191"/>
      <c r="P22" s="192"/>
      <c r="R22" s="189" t="str">
        <f>IF(LEN(入力シート!$I94)-H$43&lt;=0,"",MID(入力シート!$I94,LEN(入力シート!$I94)-H$43,1))</f>
        <v/>
      </c>
      <c r="S22" s="170" t="str">
        <f>IF(LEN(入力シート!$I94)-I$43&lt;=0,"",MID(入力シート!$I94,LEN(入力シート!$I94)-I$43,1))</f>
        <v/>
      </c>
      <c r="T22" s="167" t="str">
        <f>IF(LEN(入力シート!$I94)-J$43&lt;=0,"",MID(入力シート!$I94,LEN(入力シート!$I94)-J$43,1))</f>
        <v/>
      </c>
      <c r="U22" s="169" t="str">
        <f>IF(LEN(入力シート!$I94)-K$43&lt;=0,"",MID(入力シート!$I94,LEN(入力シート!$I94)-K$43,1))</f>
        <v/>
      </c>
      <c r="V22" s="170" t="str">
        <f>IF(LEN(入力シート!$I94)-L$43&lt;=0,"",MID(入力シート!$I94,LEN(入力シート!$I94)-L$43,1))</f>
        <v/>
      </c>
      <c r="W22" s="190" t="s">
        <v>135</v>
      </c>
      <c r="X22" s="191"/>
      <c r="Y22" s="191"/>
      <c r="Z22" s="191"/>
      <c r="AA22" s="191"/>
      <c r="AB22" s="192"/>
      <c r="AD22" s="189" t="str">
        <f>IF(LEN(入力シート!$I95)-H$43&lt;=0,"",MID(入力シート!$I95,LEN(入力シート!$I95)-H$43,1))</f>
        <v/>
      </c>
      <c r="AE22" s="170" t="str">
        <f>IF(LEN(入力シート!$I95)-I$43&lt;=0,"",MID(入力シート!$I95,LEN(入力シート!$I95)-I$43,1))</f>
        <v/>
      </c>
      <c r="AF22" s="167" t="str">
        <f>IF(LEN(入力シート!$I95)-J$43&lt;=0,"",MID(入力シート!$I95,LEN(入力シート!$I95)-J$43,1))</f>
        <v/>
      </c>
      <c r="AG22" s="169" t="str">
        <f>IF(LEN(入力シート!$I95)-K$43&lt;=0,"",MID(入力シート!$I95,LEN(入力シート!$I95)-K$43,1))</f>
        <v/>
      </c>
      <c r="AH22" s="170" t="str">
        <f>IF(LEN(入力シート!$I95)-L$43&lt;=0,"",MID(入力シート!$I95,LEN(入力シート!$I95)-L$43,1))</f>
        <v/>
      </c>
      <c r="AI22" s="190" t="s">
        <v>135</v>
      </c>
      <c r="AJ22" s="191"/>
      <c r="AK22" s="191"/>
      <c r="AL22" s="191"/>
      <c r="AM22" s="191"/>
      <c r="AN22" s="192"/>
      <c r="BM22" s="80"/>
      <c r="BN22" s="80"/>
      <c r="BO22" s="80"/>
      <c r="BP22" s="80"/>
      <c r="BQ22" s="80"/>
      <c r="BR22" s="80"/>
      <c r="BS22" s="80"/>
      <c r="BT22" s="80"/>
      <c r="BU22" s="80"/>
      <c r="BV22" s="80"/>
    </row>
    <row r="23" spans="1:100" ht="25.5" customHeight="1" x14ac:dyDescent="0.15">
      <c r="B23" s="160"/>
      <c r="C23" s="160"/>
      <c r="AA23" s="129"/>
    </row>
    <row r="24" spans="1:100" ht="25.5" customHeight="1" x14ac:dyDescent="0.15">
      <c r="AA24" s="129"/>
      <c r="AD24" s="193" t="s">
        <v>787</v>
      </c>
      <c r="AE24" s="526" t="s">
        <v>464</v>
      </c>
      <c r="AF24" s="526"/>
      <c r="AG24" s="526"/>
      <c r="AH24" s="526"/>
      <c r="AI24" s="526"/>
      <c r="AJ24" s="526"/>
      <c r="AK24" s="526"/>
      <c r="AL24" s="526"/>
      <c r="AM24" s="526"/>
      <c r="AN24" s="526"/>
    </row>
    <row r="25" spans="1:100" ht="28.5" customHeight="1" x14ac:dyDescent="0.15">
      <c r="A25" s="537"/>
      <c r="B25" s="537"/>
      <c r="C25" s="537"/>
      <c r="D25" s="537"/>
      <c r="E25" s="537"/>
      <c r="F25" s="522" t="str">
        <f>IF(F26="","",4)</f>
        <v/>
      </c>
      <c r="G25" s="522"/>
      <c r="H25" s="522"/>
      <c r="I25" s="522"/>
      <c r="J25" s="522"/>
      <c r="K25" s="522"/>
      <c r="L25" s="522"/>
      <c r="M25" s="522"/>
      <c r="N25" s="522"/>
      <c r="O25" s="522"/>
      <c r="P25" s="522"/>
      <c r="R25" s="522" t="str">
        <f>IF(R26="","",5)</f>
        <v/>
      </c>
      <c r="S25" s="522"/>
      <c r="T25" s="522"/>
      <c r="U25" s="522"/>
      <c r="V25" s="522"/>
      <c r="W25" s="522"/>
      <c r="X25" s="522"/>
      <c r="Y25" s="522"/>
      <c r="Z25" s="522"/>
      <c r="AA25" s="522"/>
      <c r="AB25" s="522"/>
      <c r="AD25" s="335"/>
      <c r="AE25" s="526"/>
      <c r="AF25" s="526"/>
      <c r="AG25" s="526"/>
      <c r="AH25" s="526"/>
      <c r="AI25" s="526"/>
      <c r="AJ25" s="526"/>
      <c r="AK25" s="526"/>
      <c r="AL25" s="526"/>
      <c r="AM25" s="526"/>
      <c r="AN25" s="526"/>
    </row>
    <row r="26" spans="1:100" ht="28.5" customHeight="1" x14ac:dyDescent="0.15">
      <c r="A26" s="442" t="s">
        <v>418</v>
      </c>
      <c r="B26" s="442"/>
      <c r="C26" s="442"/>
      <c r="D26" s="442"/>
      <c r="E26" s="442"/>
      <c r="F26" s="164" t="str">
        <f>IF(J26="","",MID(VLOOKUP(入力シート!$C96,入力シート!$O$82:$P$110,2,FALSE),1,1))</f>
        <v/>
      </c>
      <c r="G26" s="164" t="str">
        <f>IF(J26="","",MID(VLOOKUP(入力シート!$C96,入力シート!$O$82:$P$110,2,FALSE),2,1))</f>
        <v/>
      </c>
      <c r="H26" s="164" t="str">
        <f>IF(J26="","",MID(VLOOKUP(入力シート!$C96,入力シート!$O$82:$P$110,2,FALSE),3,1))</f>
        <v/>
      </c>
      <c r="I26" s="165"/>
      <c r="J26" s="533" t="str">
        <f>IF(入力シート!C96="","",入力シート!C96)</f>
        <v/>
      </c>
      <c r="K26" s="533"/>
      <c r="L26" s="533"/>
      <c r="M26" s="533"/>
      <c r="N26" s="533"/>
      <c r="O26" s="533"/>
      <c r="P26" s="533"/>
      <c r="R26" s="164" t="str">
        <f>IF(V26="","",MID(VLOOKUP(入力シート!$C97,入力シート!$O$82:$P$110,2,FALSE),1,1))</f>
        <v/>
      </c>
      <c r="S26" s="164" t="str">
        <f>IF(V26="","",MID(VLOOKUP(入力シート!$C97,入力シート!$O$82:$P$110,2,FALSE),2,1))</f>
        <v/>
      </c>
      <c r="T26" s="164" t="str">
        <f>IF(V26="","",MID(VLOOKUP(入力シート!$C97,入力シート!$O$82:$P$110,2,FALSE),3,1))</f>
        <v/>
      </c>
      <c r="U26" s="165"/>
      <c r="V26" s="533" t="str">
        <f>IF(入力シート!C97="","",入力シート!C97)</f>
        <v/>
      </c>
      <c r="W26" s="533"/>
      <c r="X26" s="533"/>
      <c r="Y26" s="533"/>
      <c r="Z26" s="533"/>
      <c r="AA26" s="533"/>
      <c r="AB26" s="533"/>
      <c r="AD26" s="335"/>
      <c r="AE26" s="526"/>
      <c r="AF26" s="526"/>
      <c r="AG26" s="526"/>
      <c r="AH26" s="526"/>
      <c r="AI26" s="526"/>
      <c r="AJ26" s="526"/>
      <c r="AK26" s="526"/>
      <c r="AL26" s="526"/>
      <c r="AM26" s="526"/>
      <c r="AN26" s="526"/>
    </row>
    <row r="27" spans="1:100" ht="28.5" customHeight="1" thickBot="1" x14ac:dyDescent="0.2">
      <c r="A27" s="442" t="s">
        <v>345</v>
      </c>
      <c r="B27" s="442"/>
      <c r="C27" s="442"/>
      <c r="D27" s="442"/>
      <c r="E27" s="442"/>
      <c r="F27" s="167" t="str">
        <f>IF(LEN(入力シート!$D96)-H$43&lt;=0,"",MID(入力シート!$D96,LEN(入力シート!$D96)-H$43,1))</f>
        <v/>
      </c>
      <c r="G27" s="168" t="str">
        <f>IF(LEN(入力シート!$D96)-I$43&lt;=0,"",MID(入力シート!$D96,LEN(入力シート!$D96)-I$43,1))</f>
        <v/>
      </c>
      <c r="H27" s="167" t="str">
        <f>IF(LEN(入力シート!$D96)-J$43&lt;=0,"",MID(入力シート!$D96,LEN(入力シート!$D96)-J$43,1))</f>
        <v/>
      </c>
      <c r="I27" s="169" t="str">
        <f>IF(LEN(入力シート!$D96)-K$43&lt;=0,"",MID(入力シート!$D96,LEN(入力シート!$D96)-K$43,1))</f>
        <v/>
      </c>
      <c r="J27" s="170" t="str">
        <f>IF(LEN(入力シート!$D96)-L$43&lt;=0,"",MID(入力シート!$D96,LEN(入力シート!$D96)-L$43,1))</f>
        <v/>
      </c>
      <c r="K27" s="171"/>
      <c r="L27" s="171"/>
      <c r="M27" s="171"/>
      <c r="N27" s="171"/>
      <c r="O27" s="171"/>
      <c r="P27" s="172"/>
      <c r="R27" s="167" t="str">
        <f>IF(LEN(入力シート!$D97)-H$43&lt;=0,"",MID(入力シート!$D97,LEN(入力シート!$D97)-H$43,1))</f>
        <v/>
      </c>
      <c r="S27" s="168" t="str">
        <f>IF(LEN(入力シート!$D97)-I$43&lt;=0,"",MID(入力シート!$D97,LEN(入力シート!$D97)-I$43,1))</f>
        <v/>
      </c>
      <c r="T27" s="167" t="str">
        <f>IF(LEN(入力シート!$D97)-J$43&lt;=0,"",MID(入力シート!$D97,LEN(入力シート!$D97)-J$43,1))</f>
        <v/>
      </c>
      <c r="U27" s="169" t="str">
        <f>IF(LEN(入力シート!$D97)-K$43&lt;=0,"",MID(入力シート!$D97,LEN(入力シート!$D97)-K$43,1))</f>
        <v/>
      </c>
      <c r="V27" s="170" t="str">
        <f>IF(LEN(入力シート!$D97)-L$43&lt;=0,"",MID(入力シート!$D97,LEN(入力シート!$D97)-L$43,1))</f>
        <v/>
      </c>
      <c r="W27" s="171"/>
      <c r="X27" s="171"/>
      <c r="Y27" s="171"/>
      <c r="Z27" s="171"/>
      <c r="AA27" s="171"/>
      <c r="AB27" s="172"/>
      <c r="AD27" s="335"/>
      <c r="AE27" s="526"/>
      <c r="AF27" s="526"/>
      <c r="AG27" s="526"/>
      <c r="AH27" s="526"/>
      <c r="AI27" s="526"/>
      <c r="AJ27" s="526"/>
      <c r="AK27" s="526"/>
      <c r="AL27" s="526"/>
      <c r="AM27" s="526"/>
      <c r="AN27" s="526"/>
    </row>
    <row r="28" spans="1:100" ht="28.5" customHeight="1" x14ac:dyDescent="0.15">
      <c r="A28" s="442" t="s">
        <v>5</v>
      </c>
      <c r="B28" s="442"/>
      <c r="C28" s="442"/>
      <c r="D28" s="442"/>
      <c r="E28" s="442"/>
      <c r="F28" s="164" t="str">
        <f>IF(F26="","",MID(入力シート!$D51,1,1))</f>
        <v/>
      </c>
      <c r="G28" s="164" t="str">
        <f>IF(F26="","",MID(入力シート!$D51,2,1))</f>
        <v/>
      </c>
      <c r="H28" s="174" t="s">
        <v>788</v>
      </c>
      <c r="I28" s="164" t="str">
        <f>IF(F26="","",MID(入力シート!$F51,1,1))</f>
        <v/>
      </c>
      <c r="J28" s="164" t="str">
        <f>IF(F26="","",MID(入力シート!$F51,2,1))</f>
        <v/>
      </c>
      <c r="K28" s="164" t="str">
        <f>IF(F26="","",MID(入力シート!$F51,3,1))</f>
        <v/>
      </c>
      <c r="L28" s="164" t="str">
        <f>IF(F26="","",MID(入力シート!$F51,4,1))</f>
        <v/>
      </c>
      <c r="M28" s="164" t="str">
        <f>IF(F26="","",MID(入力シート!$F51,5,1))</f>
        <v/>
      </c>
      <c r="N28" s="164" t="str">
        <f>IF(F26="","",MID(入力シート!$F51,6,1))</f>
        <v/>
      </c>
      <c r="O28" s="171"/>
      <c r="P28" s="172"/>
      <c r="R28" s="164" t="str">
        <f>IF(R26="","",MID(入力シート!$D51,1,1))</f>
        <v/>
      </c>
      <c r="S28" s="164" t="str">
        <f>IF(R26="","",MID(入力シート!$D51,2,1))</f>
        <v/>
      </c>
      <c r="T28" s="174" t="s">
        <v>788</v>
      </c>
      <c r="U28" s="164" t="str">
        <f>IF(R26="","",MID(入力シート!$F51,1,1))</f>
        <v/>
      </c>
      <c r="V28" s="164" t="str">
        <f>IF(R26="","",MID(入力シート!$F51,2,1))</f>
        <v/>
      </c>
      <c r="W28" s="164" t="str">
        <f>IF(R26="","",MID(入力シート!$F51,3,1))</f>
        <v/>
      </c>
      <c r="X28" s="164" t="str">
        <f>IF(R26="","",MID(入力シート!$F51,4,1))</f>
        <v/>
      </c>
      <c r="Y28" s="164" t="str">
        <f>IF(R26="","",MID(入力シート!$F51,5,1))</f>
        <v/>
      </c>
      <c r="Z28" s="164" t="str">
        <f>IF(R26="","",MID(入力シート!$F51,6,1))</f>
        <v/>
      </c>
      <c r="AA28" s="171"/>
      <c r="AB28" s="172"/>
      <c r="AD28" s="544">
        <f ca="1">SUMIF(AP28:AQ32,"とび・土工・コンクリート工事",AQ28:AQ32)</f>
        <v>0</v>
      </c>
      <c r="AE28" s="545"/>
      <c r="AF28" s="539" t="s">
        <v>1003</v>
      </c>
      <c r="AG28" s="539"/>
      <c r="AH28" s="539"/>
      <c r="AI28" s="539"/>
      <c r="AJ28" s="539"/>
      <c r="AK28" s="539"/>
      <c r="AL28" s="539"/>
      <c r="AM28" s="539"/>
      <c r="AN28" s="540"/>
      <c r="AO28" s="322"/>
      <c r="AP28" s="322" t="str">
        <f>+J7</f>
        <v/>
      </c>
      <c r="AQ28" s="322">
        <v>1</v>
      </c>
    </row>
    <row r="29" spans="1:100" ht="28.5" customHeight="1" thickBot="1" x14ac:dyDescent="0.2">
      <c r="A29" s="442" t="s">
        <v>4</v>
      </c>
      <c r="B29" s="442"/>
      <c r="C29" s="442"/>
      <c r="D29" s="442"/>
      <c r="E29" s="442"/>
      <c r="F29" s="167" t="str">
        <f>IF(J29="","",MID(VLOOKUP(J29,入力シート!$O$120:$P$123,2,FALSE),1,1))</f>
        <v/>
      </c>
      <c r="G29" s="169" t="str">
        <f>IF(J29="","",MID(VLOOKUP(J29,入力シート!$O$120:$P$123,2,FALSE),2,1))</f>
        <v/>
      </c>
      <c r="H29" s="175" t="str">
        <f>IF(J29="","",MID(VLOOKUP(J29,入力シート!$O$120:$P$123,2,FALSE),3,1))</f>
        <v/>
      </c>
      <c r="I29" s="165"/>
      <c r="J29" s="493" t="str">
        <f>IF(F26="","",入力シート!$E$50&amp;入力シート!B96)</f>
        <v/>
      </c>
      <c r="K29" s="494"/>
      <c r="L29" s="494"/>
      <c r="M29" s="527"/>
      <c r="N29" s="171"/>
      <c r="O29" s="171"/>
      <c r="P29" s="172"/>
      <c r="R29" s="167" t="str">
        <f>IF(V29="","",MID(VLOOKUP(V29,入力シート!$O$120:$P$123,2,FALSE),1,1))</f>
        <v/>
      </c>
      <c r="S29" s="169" t="str">
        <f>IF(V29="","",MID(VLOOKUP(V29,入力シート!$O$120:$P$123,2,FALSE),2,1))</f>
        <v/>
      </c>
      <c r="T29" s="175" t="str">
        <f>IF(V29="","",MID(VLOOKUP(V29,入力シート!$O$120:$P$123,2,FALSE),3,1))</f>
        <v/>
      </c>
      <c r="U29" s="165"/>
      <c r="V29" s="538" t="str">
        <f>IF(R26="","",入力シート!$E$50&amp;入力シート!B97)</f>
        <v/>
      </c>
      <c r="W29" s="472"/>
      <c r="X29" s="472"/>
      <c r="Y29" s="473"/>
      <c r="Z29" s="171"/>
      <c r="AA29" s="171"/>
      <c r="AB29" s="172"/>
      <c r="AD29" s="450"/>
      <c r="AE29" s="546"/>
      <c r="AF29" s="541" t="s">
        <v>997</v>
      </c>
      <c r="AG29" s="542"/>
      <c r="AH29" s="542"/>
      <c r="AI29" s="542"/>
      <c r="AJ29" s="542"/>
      <c r="AK29" s="542"/>
      <c r="AL29" s="542"/>
      <c r="AM29" s="542"/>
      <c r="AN29" s="543"/>
      <c r="AO29" s="322"/>
      <c r="AP29" s="322" t="str">
        <f>+V7</f>
        <v/>
      </c>
      <c r="AQ29" s="322">
        <v>2</v>
      </c>
    </row>
    <row r="30" spans="1:100" ht="28.5" customHeight="1" x14ac:dyDescent="0.15">
      <c r="A30" s="533" t="s">
        <v>346</v>
      </c>
      <c r="B30" s="533"/>
      <c r="C30" s="533"/>
      <c r="D30" s="533"/>
      <c r="E30" s="533"/>
      <c r="F30" s="531" t="s">
        <v>974</v>
      </c>
      <c r="G30" s="532"/>
      <c r="H30" s="179" t="str">
        <f>IF(F26="","",QUOTIENT(入力シート!E111,10))</f>
        <v/>
      </c>
      <c r="I30" s="180" t="str">
        <f>IF(F26="","",MOD(入力シート!E111,10))</f>
        <v/>
      </c>
      <c r="J30" s="181" t="s">
        <v>134</v>
      </c>
      <c r="K30" s="179" t="str">
        <f>IF(F26="","",IF(入力シート!F111&gt;9,QUOTIENT(入力シート!F111,10),"0"))</f>
        <v/>
      </c>
      <c r="L30" s="180" t="str">
        <f>IF(F26="","",MOD(入力シート!F111,10))</f>
        <v/>
      </c>
      <c r="M30" s="181" t="s">
        <v>300</v>
      </c>
      <c r="N30" s="179" t="str">
        <f>IF(F26="","",IF(入力シート!G111&gt;9,QUOTIENT(入力シート!G111,10),"0"))</f>
        <v/>
      </c>
      <c r="O30" s="180" t="str">
        <f>IF(F26="","",MOD(入力シート!G111,10))</f>
        <v/>
      </c>
      <c r="P30" s="182" t="s">
        <v>301</v>
      </c>
      <c r="R30" s="531" t="s">
        <v>974</v>
      </c>
      <c r="S30" s="532"/>
      <c r="T30" s="179" t="str">
        <f>IF(R26="","",QUOTIENT(入力シート!E112,10))</f>
        <v/>
      </c>
      <c r="U30" s="180" t="str">
        <f>IF(R26="","",MOD(入力シート!E112,10))</f>
        <v/>
      </c>
      <c r="V30" s="181" t="s">
        <v>134</v>
      </c>
      <c r="W30" s="179" t="str">
        <f>IF(R26="","",IF(入力シート!F112&gt;9,QUOTIENT(入力シート!F112,10),"0"))</f>
        <v/>
      </c>
      <c r="X30" s="180" t="str">
        <f>IF(R26="","",MOD(入力シート!F112,10))</f>
        <v/>
      </c>
      <c r="Y30" s="181" t="s">
        <v>300</v>
      </c>
      <c r="Z30" s="179" t="str">
        <f>IF(R26="","",IF(入力シート!G112&gt;9,QUOTIENT(入力シート!G112,10),"0"))</f>
        <v/>
      </c>
      <c r="AA30" s="180" t="str">
        <f>IF(R26="","",MOD(入力シート!G112,10))</f>
        <v/>
      </c>
      <c r="AB30" s="182" t="s">
        <v>301</v>
      </c>
      <c r="AC30" s="177"/>
      <c r="AD30" s="547" t="s">
        <v>998</v>
      </c>
      <c r="AE30" s="446"/>
      <c r="AF30" s="446" t="s">
        <v>448</v>
      </c>
      <c r="AG30" s="446"/>
      <c r="AH30" s="446"/>
      <c r="AI30" s="446"/>
      <c r="AJ30" s="446"/>
      <c r="AK30" s="446"/>
      <c r="AL30" s="538" t="str">
        <f>IF(入力シート!E136="","",入力シート!E136)</f>
        <v/>
      </c>
      <c r="AM30" s="472"/>
      <c r="AN30" s="473"/>
      <c r="AO30" s="322"/>
      <c r="AP30" s="322" t="str">
        <f>+AH7</f>
        <v/>
      </c>
      <c r="AQ30" s="322">
        <v>3</v>
      </c>
    </row>
    <row r="31" spans="1:100" ht="28.5" customHeight="1" x14ac:dyDescent="0.15">
      <c r="A31" s="533" t="s">
        <v>432</v>
      </c>
      <c r="B31" s="533"/>
      <c r="C31" s="533"/>
      <c r="D31" s="533"/>
      <c r="E31" s="533"/>
      <c r="F31" s="531" t="s">
        <v>974</v>
      </c>
      <c r="G31" s="532"/>
      <c r="H31" s="179" t="str">
        <f>IF(F26="","",QUOTIENT(入力シート!I111,10))</f>
        <v/>
      </c>
      <c r="I31" s="180" t="str">
        <f>IF(F26="","",MOD(入力シート!I111,10))</f>
        <v/>
      </c>
      <c r="J31" s="181" t="s">
        <v>134</v>
      </c>
      <c r="K31" s="179" t="str">
        <f>IF(F26="","",IF(入力シート!J111&gt;9,QUOTIENT(入力シート!J111,10),"0"))</f>
        <v/>
      </c>
      <c r="L31" s="180" t="str">
        <f>IF(F26="","",MOD(入力シート!J111,10))</f>
        <v/>
      </c>
      <c r="M31" s="181" t="s">
        <v>300</v>
      </c>
      <c r="N31" s="179" t="str">
        <f>IF(F26="","",IF(入力シート!K111&gt;9,QUOTIENT(入力シート!K111,10),"0"))</f>
        <v/>
      </c>
      <c r="O31" s="180" t="str">
        <f>IF(F26="","",MOD(入力シート!K111,10))</f>
        <v/>
      </c>
      <c r="P31" s="182" t="s">
        <v>301</v>
      </c>
      <c r="R31" s="531" t="s">
        <v>975</v>
      </c>
      <c r="S31" s="532"/>
      <c r="T31" s="179" t="str">
        <f>IF(R26="","",QUOTIENT(入力シート!I112,10))</f>
        <v/>
      </c>
      <c r="U31" s="180" t="str">
        <f>IF(R26="","",MOD(入力シート!I112,10))</f>
        <v/>
      </c>
      <c r="V31" s="181" t="s">
        <v>134</v>
      </c>
      <c r="W31" s="179" t="str">
        <f>IF(R26="","",IF(入力シート!J112&gt;9,QUOTIENT(入力シート!J112,10),"0"))</f>
        <v/>
      </c>
      <c r="X31" s="180" t="str">
        <f>IF(R26="","",MOD(入力シート!J112,10))</f>
        <v/>
      </c>
      <c r="Y31" s="181" t="s">
        <v>300</v>
      </c>
      <c r="Z31" s="179" t="str">
        <f>IF(R26="","",IF(入力シート!K112&gt;9,QUOTIENT(入力シート!K112,10),"0"))</f>
        <v/>
      </c>
      <c r="AA31" s="180" t="str">
        <f>IF(R26="","",MOD(入力シート!K112,10))</f>
        <v/>
      </c>
      <c r="AB31" s="182" t="s">
        <v>301</v>
      </c>
      <c r="AD31" s="548" t="s">
        <v>999</v>
      </c>
      <c r="AE31" s="442"/>
      <c r="AF31" s="442" t="s">
        <v>447</v>
      </c>
      <c r="AG31" s="442"/>
      <c r="AH31" s="442"/>
      <c r="AI31" s="442"/>
      <c r="AJ31" s="442"/>
      <c r="AK31" s="442"/>
      <c r="AL31" s="538" t="str">
        <f>IF(入力シート!E137="","",入力シート!E137)</f>
        <v/>
      </c>
      <c r="AM31" s="472"/>
      <c r="AN31" s="473"/>
      <c r="AO31" s="322"/>
      <c r="AP31" s="322" t="str">
        <f>+J26</f>
        <v/>
      </c>
      <c r="AQ31" s="322">
        <v>4</v>
      </c>
    </row>
    <row r="32" spans="1:100" ht="28.5" customHeight="1" x14ac:dyDescent="0.15">
      <c r="A32" s="183"/>
      <c r="B32" s="184"/>
      <c r="C32" s="184"/>
      <c r="D32" s="184"/>
      <c r="E32" s="185"/>
      <c r="F32" s="186" t="s">
        <v>325</v>
      </c>
      <c r="G32" s="181"/>
      <c r="H32" s="181"/>
      <c r="I32" s="181"/>
      <c r="J32" s="181" t="s">
        <v>324</v>
      </c>
      <c r="K32" s="181"/>
      <c r="L32" s="181"/>
      <c r="M32" s="181"/>
      <c r="N32" s="181" t="s">
        <v>323</v>
      </c>
      <c r="O32" s="181" t="s">
        <v>326</v>
      </c>
      <c r="P32" s="172"/>
      <c r="R32" s="186" t="s">
        <v>325</v>
      </c>
      <c r="S32" s="181"/>
      <c r="T32" s="181"/>
      <c r="U32" s="181"/>
      <c r="V32" s="181" t="s">
        <v>324</v>
      </c>
      <c r="W32" s="181"/>
      <c r="X32" s="181"/>
      <c r="Y32" s="181"/>
      <c r="Z32" s="181" t="s">
        <v>323</v>
      </c>
      <c r="AA32" s="181" t="s">
        <v>326</v>
      </c>
      <c r="AB32" s="172"/>
      <c r="AD32" s="548" t="s">
        <v>621</v>
      </c>
      <c r="AE32" s="442"/>
      <c r="AF32" s="549" t="s">
        <v>1011</v>
      </c>
      <c r="AG32" s="550"/>
      <c r="AH32" s="550"/>
      <c r="AI32" s="550"/>
      <c r="AJ32" s="550"/>
      <c r="AK32" s="551"/>
      <c r="AL32" s="538" t="str">
        <f>IF(入力シート!E138="","",入力シート!E138)</f>
        <v/>
      </c>
      <c r="AM32" s="472"/>
      <c r="AN32" s="473"/>
      <c r="AO32" s="322"/>
      <c r="AP32" s="322" t="str">
        <f>+V26</f>
        <v/>
      </c>
      <c r="AQ32" s="322">
        <v>5</v>
      </c>
    </row>
    <row r="33" spans="1:40" ht="28.5" customHeight="1" x14ac:dyDescent="0.15">
      <c r="A33" s="533" t="s">
        <v>433</v>
      </c>
      <c r="B33" s="533"/>
      <c r="C33" s="533"/>
      <c r="D33" s="533"/>
      <c r="E33" s="533"/>
      <c r="F33" s="314" t="str">
        <f>IF(LEN(入力シート!$E96)-C$43&lt;=0,"",MID(入力シート!$E96,LEN(入力シート!$E96)-C$43,1))</f>
        <v/>
      </c>
      <c r="G33" s="179" t="str">
        <f>IF(LEN(入力シート!$E96)-D$43&lt;=0,"",MID(入力シート!$E96,LEN(入力シート!$E96)-D$43,1))</f>
        <v/>
      </c>
      <c r="H33" s="187" t="str">
        <f>IF(LEN(入力シート!$E96)-E$43&lt;=0,"",MID(入力シート!$E96,LEN(入力シート!$E96)-E$43,1))</f>
        <v/>
      </c>
      <c r="I33" s="180" t="str">
        <f>IF(LEN(入力シート!$E96)-F$43&lt;=0,"",MID(入力シート!$E96,LEN(入力シート!$E96)-F$43,1))</f>
        <v/>
      </c>
      <c r="J33" s="179" t="str">
        <f>IF(LEN(入力シート!$E96)-G$43&lt;=0,"",MID(入力シート!$E96,LEN(入力シート!$E96)-G$43,1))</f>
        <v/>
      </c>
      <c r="K33" s="187" t="str">
        <f>IF(LEN(入力シート!$E96)-H$43&lt;=0,"",MID(入力シート!$E96,LEN(入力シート!$E96)-H$43,1))</f>
        <v/>
      </c>
      <c r="L33" s="180" t="str">
        <f>IF(LEN(入力シート!$E96)-I$43&lt;=0,"",MID(入力シート!$E96,LEN(入力シート!$E96)-I$43,1))</f>
        <v/>
      </c>
      <c r="M33" s="179" t="str">
        <f>IF(LEN(入力シート!$E96)-J$43&lt;=0,"",MID(入力シート!$E96,LEN(入力シート!$E96)-J$43,1))</f>
        <v/>
      </c>
      <c r="N33" s="187" t="str">
        <f>IF(LEN(入力シート!$E96)-K$43&lt;=0,"",MID(入力シート!$E96,LEN(入力シート!$E96)-K$43,1))</f>
        <v/>
      </c>
      <c r="O33" s="180" t="str">
        <f>IF(LEN(入力シート!$E96)-L$43&lt;=0,"",MID(入力シート!$E96,LEN(入力シート!$E96)-L$43,1))</f>
        <v/>
      </c>
      <c r="P33" s="188" t="s">
        <v>446</v>
      </c>
      <c r="R33" s="314" t="str">
        <f>IF(LEN(入力シート!$E97)-C$43&lt;=0,"",MID(入力シート!$E97,LEN(入力シート!$E97)-C$43,1))</f>
        <v/>
      </c>
      <c r="S33" s="179" t="str">
        <f>IF(LEN(入力シート!$E97)-D$43&lt;=0,"",MID(入力シート!$E97,LEN(入力シート!$E97)-D$43,1))</f>
        <v/>
      </c>
      <c r="T33" s="187" t="str">
        <f>IF(LEN(入力シート!$E97)-E$43&lt;=0,"",MID(入力シート!$E97,LEN(入力シート!$E97)-E$43,1))</f>
        <v/>
      </c>
      <c r="U33" s="180" t="str">
        <f>IF(LEN(入力シート!$E97)-F$43&lt;=0,"",MID(入力シート!$E97,LEN(入力シート!$E97)-F$43,1))</f>
        <v/>
      </c>
      <c r="V33" s="179" t="str">
        <f>IF(LEN(入力シート!$E97)-G$43&lt;=0,"",MID(入力シート!$E97,LEN(入力シート!$E97)-G$43,1))</f>
        <v/>
      </c>
      <c r="W33" s="187" t="str">
        <f>IF(LEN(入力シート!$E97)-H$43&lt;=0,"",MID(入力シート!$E97,LEN(入力シート!$E97)-H$43,1))</f>
        <v/>
      </c>
      <c r="X33" s="180" t="str">
        <f>IF(LEN(入力シート!$E97)-I$43&lt;=0,"",MID(入力シート!$E97,LEN(入力シート!$E97)-I$43,1))</f>
        <v/>
      </c>
      <c r="Y33" s="179" t="str">
        <f>IF(LEN(入力シート!$E97)-J$43&lt;=0,"",MID(入力シート!$E97,LEN(入力シート!$E97)-J$43,1))</f>
        <v/>
      </c>
      <c r="Z33" s="187" t="str">
        <f>IF(LEN(入力シート!$E97)-K$43&lt;=0,"",MID(入力シート!$E97,LEN(入力シート!$E97)-K$43,1))</f>
        <v/>
      </c>
      <c r="AA33" s="180" t="str">
        <f>IF(LEN(入力シート!$E97)-L$43&lt;=0,"",MID(入力シート!$E97,LEN(入力シート!$E97)-L$43,1))</f>
        <v/>
      </c>
      <c r="AB33" s="188" t="s">
        <v>446</v>
      </c>
    </row>
    <row r="34" spans="1:40" ht="28.5" customHeight="1" x14ac:dyDescent="0.15">
      <c r="A34" s="533" t="s">
        <v>434</v>
      </c>
      <c r="B34" s="533"/>
      <c r="C34" s="533"/>
      <c r="D34" s="533"/>
      <c r="E34" s="533"/>
      <c r="F34" s="531" t="s">
        <v>974</v>
      </c>
      <c r="G34" s="532"/>
      <c r="H34" s="179" t="str">
        <f>IF(F26="","",QUOTIENT(入力シート!$H$53,10))</f>
        <v/>
      </c>
      <c r="I34" s="180" t="str">
        <f>IF(F26="","",MOD(入力シート!$H$53,10))</f>
        <v/>
      </c>
      <c r="J34" s="181" t="s">
        <v>134</v>
      </c>
      <c r="K34" s="179" t="str">
        <f>IF(F26="","",IF(入力シート!$I$53&gt;9,QUOTIENT(入力シート!$I$53,10),"0"))</f>
        <v/>
      </c>
      <c r="L34" s="180" t="str">
        <f>IF(F26="","",MOD(入力シート!$I$53,10))</f>
        <v/>
      </c>
      <c r="M34" s="181" t="s">
        <v>300</v>
      </c>
      <c r="N34" s="179" t="str">
        <f>IF(F26="","",IF(入力シート!$J$53&gt;9,QUOTIENT(入力シート!$J$53,10),"0"))</f>
        <v/>
      </c>
      <c r="O34" s="180" t="str">
        <f>IF(F26="","",MOD(入力シート!$J$53,10))</f>
        <v/>
      </c>
      <c r="P34" s="182" t="s">
        <v>301</v>
      </c>
      <c r="R34" s="531" t="s">
        <v>974</v>
      </c>
      <c r="S34" s="532"/>
      <c r="T34" s="179" t="str">
        <f>IF(R26="","",QUOTIENT(入力シート!$H$53,10))</f>
        <v/>
      </c>
      <c r="U34" s="180" t="str">
        <f>IF(R26="","",MOD(入力シート!$H$53,10))</f>
        <v/>
      </c>
      <c r="V34" s="181" t="s">
        <v>134</v>
      </c>
      <c r="W34" s="179" t="str">
        <f>IF(R26="","",IF(入力シート!$I$53&gt;9,QUOTIENT(入力シート!$I$53,10),"0"))</f>
        <v/>
      </c>
      <c r="X34" s="180" t="str">
        <f>IF(R26="","",MOD(入力シート!$I$53,10))</f>
        <v/>
      </c>
      <c r="Y34" s="181" t="s">
        <v>300</v>
      </c>
      <c r="Z34" s="179" t="str">
        <f>IF(R26="","",IF(入力シート!$J$53&gt;9,QUOTIENT(入力シート!$J$53,10),"0"))</f>
        <v/>
      </c>
      <c r="AA34" s="180" t="str">
        <f>IF(R26="","",MOD(入力シート!$J$53,10))</f>
        <v/>
      </c>
      <c r="AB34" s="182" t="s">
        <v>301</v>
      </c>
      <c r="AD34" s="193" t="s">
        <v>787</v>
      </c>
      <c r="AE34" s="526" t="s">
        <v>439</v>
      </c>
      <c r="AF34" s="526"/>
      <c r="AG34" s="526"/>
      <c r="AH34" s="526"/>
      <c r="AI34" s="526"/>
      <c r="AJ34" s="526"/>
      <c r="AK34" s="526"/>
      <c r="AL34" s="526"/>
      <c r="AM34" s="526"/>
      <c r="AN34" s="526"/>
    </row>
    <row r="35" spans="1:40" ht="28.5" customHeight="1" x14ac:dyDescent="0.15">
      <c r="A35" s="533" t="s">
        <v>435</v>
      </c>
      <c r="B35" s="533"/>
      <c r="C35" s="533"/>
      <c r="D35" s="533"/>
      <c r="E35" s="533"/>
      <c r="F35" s="534" t="s">
        <v>975</v>
      </c>
      <c r="G35" s="535"/>
      <c r="H35" s="179" t="str">
        <f>IF(F26="","",QUOTIENT(入力シート!$H$54,10))</f>
        <v/>
      </c>
      <c r="I35" s="180" t="str">
        <f>IF(F26="","",MOD(入力シート!$H$54,10))</f>
        <v/>
      </c>
      <c r="J35" s="181" t="s">
        <v>134</v>
      </c>
      <c r="K35" s="179" t="str">
        <f>IF(F26="","",IF(入力シート!$I$54&gt;9,QUOTIENT(入力シート!$I$54,10),"0"))</f>
        <v/>
      </c>
      <c r="L35" s="180" t="str">
        <f>IF(F26="","",MOD(入力シート!$I$54,10))</f>
        <v/>
      </c>
      <c r="M35" s="181" t="s">
        <v>300</v>
      </c>
      <c r="N35" s="179" t="str">
        <f>IF(F26="","",IF(入力シート!$J$54&gt;9,QUOTIENT(入力シート!$J$54,10),"0"))</f>
        <v/>
      </c>
      <c r="O35" s="180" t="str">
        <f>IF(F26="","",MOD(入力シート!$J$54,10))</f>
        <v/>
      </c>
      <c r="P35" s="182" t="s">
        <v>301</v>
      </c>
      <c r="R35" s="534" t="s">
        <v>975</v>
      </c>
      <c r="S35" s="535"/>
      <c r="T35" s="179" t="str">
        <f>IF(R26="","",QUOTIENT(入力シート!$H$54,10))</f>
        <v/>
      </c>
      <c r="U35" s="180" t="str">
        <f>IF(R26="","",MOD(入力シート!$H$54,10))</f>
        <v/>
      </c>
      <c r="V35" s="181" t="s">
        <v>134</v>
      </c>
      <c r="W35" s="179" t="str">
        <f>IF(R26="","",IF(入力シート!$I$54&gt;9,QUOTIENT(入力シート!$I$54,10),"0"))</f>
        <v/>
      </c>
      <c r="X35" s="180" t="str">
        <f>IF(R26="","",MOD(入力シート!$I$54,10))</f>
        <v/>
      </c>
      <c r="Y35" s="181" t="s">
        <v>300</v>
      </c>
      <c r="Z35" s="179" t="str">
        <f>IF(R26="","",IF(入力シート!$J$54&gt;9,QUOTIENT(入力シート!$J$54,10),"0"))</f>
        <v/>
      </c>
      <c r="AA35" s="180" t="str">
        <f>IF(R26="","",MOD(入力シート!$J$54,10))</f>
        <v/>
      </c>
      <c r="AB35" s="182" t="s">
        <v>301</v>
      </c>
      <c r="AE35" s="526"/>
      <c r="AF35" s="526"/>
      <c r="AG35" s="526"/>
      <c r="AH35" s="526"/>
      <c r="AI35" s="526"/>
      <c r="AJ35" s="526"/>
      <c r="AK35" s="526"/>
      <c r="AL35" s="526"/>
      <c r="AM35" s="526"/>
      <c r="AN35" s="526"/>
    </row>
    <row r="36" spans="1:40" ht="28.5" customHeight="1" x14ac:dyDescent="0.15">
      <c r="A36" s="442" t="s">
        <v>431</v>
      </c>
      <c r="B36" s="442"/>
      <c r="C36" s="442"/>
      <c r="D36" s="442"/>
      <c r="E36" s="442"/>
      <c r="F36" s="493" t="str">
        <f>IF(F26="","",入力シート!K96)</f>
        <v/>
      </c>
      <c r="G36" s="494"/>
      <c r="H36" s="494"/>
      <c r="I36" s="494"/>
      <c r="J36" s="527"/>
      <c r="K36" s="171"/>
      <c r="L36" s="171"/>
      <c r="M36" s="171"/>
      <c r="N36" s="171"/>
      <c r="O36" s="171"/>
      <c r="P36" s="172"/>
      <c r="R36" s="493" t="str">
        <f>IF(R26="","",入力シート!K97)</f>
        <v/>
      </c>
      <c r="S36" s="494"/>
      <c r="T36" s="494"/>
      <c r="U36" s="494"/>
      <c r="V36" s="527"/>
      <c r="W36" s="171"/>
      <c r="X36" s="171"/>
      <c r="Y36" s="171"/>
      <c r="Z36" s="171"/>
      <c r="AA36" s="171"/>
      <c r="AB36" s="172"/>
      <c r="AD36" s="193" t="s">
        <v>787</v>
      </c>
      <c r="AE36" s="526" t="s">
        <v>449</v>
      </c>
      <c r="AF36" s="526"/>
      <c r="AG36" s="526"/>
      <c r="AH36" s="526"/>
      <c r="AI36" s="526"/>
      <c r="AJ36" s="526"/>
      <c r="AK36" s="526"/>
      <c r="AL36" s="526"/>
      <c r="AM36" s="526"/>
      <c r="AN36" s="526"/>
    </row>
    <row r="37" spans="1:40" ht="28.5" customHeight="1" x14ac:dyDescent="0.15">
      <c r="A37" s="533" t="s">
        <v>786</v>
      </c>
      <c r="B37" s="533"/>
      <c r="C37" s="533"/>
      <c r="D37" s="533"/>
      <c r="E37" s="533"/>
      <c r="F37" s="189" t="str">
        <f>IF(LEN(入力シート!$F96)-H$43&lt;=0,"",MID(入力シート!$F96,LEN(入力シート!$F96)-H$43,1))</f>
        <v/>
      </c>
      <c r="G37" s="180" t="str">
        <f>IF(LEN(入力シート!$F96)-I$43&lt;=0,"",MID(入力シート!$F96,LEN(入力シート!$F96)-I$43,1))</f>
        <v/>
      </c>
      <c r="H37" s="167" t="str">
        <f>IF(LEN(入力シート!$F96)-J$43&lt;=0,"",MID(入力シート!$F96,LEN(入力シート!$F96)-J$43,1))</f>
        <v/>
      </c>
      <c r="I37" s="169" t="str">
        <f>IF(LEN(入力シート!$F96)-K$43&lt;=0,"",MID(入力シート!$F96,LEN(入力シート!$F96)-K$43,1))</f>
        <v/>
      </c>
      <c r="J37" s="170" t="str">
        <f>IF(LEN(入力シート!$F96)-L$43&lt;=0,"",MID(入力シート!$F96,LEN(入力シート!$F96)-L$43,1))</f>
        <v/>
      </c>
      <c r="K37" s="171"/>
      <c r="L37" s="171"/>
      <c r="M37" s="171"/>
      <c r="N37" s="171"/>
      <c r="O37" s="171"/>
      <c r="P37" s="172"/>
      <c r="R37" s="189" t="str">
        <f>IF(LEN(入力シート!$F97)-H$43&lt;=0,"",MID(入力シート!$F97,LEN(入力シート!$F97)-H$43,1))</f>
        <v/>
      </c>
      <c r="S37" s="180" t="str">
        <f>IF(LEN(入力シート!$F97)-I$43&lt;=0,"",MID(入力シート!$F97,LEN(入力シート!$F97)-I$43,1))</f>
        <v/>
      </c>
      <c r="T37" s="167" t="str">
        <f>IF(LEN(入力シート!$F97)-J$43&lt;=0,"",MID(入力シート!$F97,LEN(入力シート!$F97)-J$43,1))</f>
        <v/>
      </c>
      <c r="U37" s="169" t="str">
        <f>IF(LEN(入力シート!$F97)-K$43&lt;=0,"",MID(入力シート!$F97,LEN(入力シート!$F97)-K$43,1))</f>
        <v/>
      </c>
      <c r="V37" s="170" t="str">
        <f>IF(LEN(入力シート!$F97)-L$43&lt;=0,"",MID(入力シート!$F97,LEN(入力シート!$F97)-L$43,1))</f>
        <v/>
      </c>
      <c r="W37" s="171"/>
      <c r="X37" s="171"/>
      <c r="Y37" s="171"/>
      <c r="Z37" s="171"/>
      <c r="AA37" s="171"/>
      <c r="AB37" s="172"/>
      <c r="AE37" s="526"/>
      <c r="AF37" s="526"/>
      <c r="AG37" s="526"/>
      <c r="AH37" s="526"/>
      <c r="AI37" s="526"/>
      <c r="AJ37" s="526"/>
      <c r="AK37" s="526"/>
      <c r="AL37" s="526"/>
      <c r="AM37" s="526"/>
      <c r="AN37" s="526"/>
    </row>
    <row r="38" spans="1:40" ht="28.5" customHeight="1" x14ac:dyDescent="0.15">
      <c r="A38" s="536" t="s">
        <v>430</v>
      </c>
      <c r="B38" s="536"/>
      <c r="C38" s="536"/>
      <c r="D38" s="536"/>
      <c r="E38" s="536"/>
      <c r="F38" s="189" t="str">
        <f>IF(LEN(入力シート!$J96)-H$43&lt;=0,"",MID(入力シート!$J96,LEN(入力シート!$J96)-H$43,1))</f>
        <v/>
      </c>
      <c r="G38" s="170" t="str">
        <f>IF(LEN(入力シート!$J96)-I$43&lt;=0,"",MID(入力シート!$J96,LEN(入力シート!$J96)-I$43,1))</f>
        <v/>
      </c>
      <c r="H38" s="167" t="str">
        <f>IF(LEN(入力シート!$J96)-J$43&lt;=0,"",MID(入力シート!$J96,LEN(入力シート!$J96)-J$43,1))</f>
        <v/>
      </c>
      <c r="I38" s="169" t="str">
        <f>IF(LEN(入力シート!$J96)-K$43&lt;=0,"",MID(入力シート!$J96,LEN(入力シート!$J96)-K$43,1))</f>
        <v/>
      </c>
      <c r="J38" s="170" t="str">
        <f>IF(LEN(入力シート!$J96)-L$43&lt;=0,"",MID(入力シート!$J96,LEN(入力シート!$J96)-L$43,1))</f>
        <v/>
      </c>
      <c r="K38" s="171"/>
      <c r="L38" s="171"/>
      <c r="M38" s="171"/>
      <c r="N38" s="171"/>
      <c r="O38" s="171"/>
      <c r="P38" s="172"/>
      <c r="R38" s="189" t="str">
        <f>IF(LEN(入力シート!$J97)-H$43&lt;=0,"",MID(入力シート!$J97,LEN(入力シート!$J97)-H$43,1))</f>
        <v/>
      </c>
      <c r="S38" s="170" t="str">
        <f>IF(LEN(入力シート!$J97)-I$43&lt;=0,"",MID(入力シート!$J97,LEN(入力シート!$J97)-I$43,1))</f>
        <v/>
      </c>
      <c r="T38" s="167" t="str">
        <f>IF(LEN(入力シート!$J97)-J$43&lt;=0,"",MID(入力シート!$J97,LEN(入力シート!$J97)-J$43,1))</f>
        <v/>
      </c>
      <c r="U38" s="169" t="str">
        <f>IF(LEN(入力シート!$J97)-K$43&lt;=0,"",MID(入力シート!$J97,LEN(入力シート!$J97)-K$43,1))</f>
        <v/>
      </c>
      <c r="V38" s="170" t="str">
        <f>IF(LEN(入力シート!$J97)-L$43&lt;=0,"",MID(入力シート!$J97,LEN(入力シート!$J97)-L$43,1))</f>
        <v/>
      </c>
      <c r="W38" s="171"/>
      <c r="X38" s="171"/>
      <c r="Y38" s="171"/>
      <c r="Z38" s="171"/>
      <c r="AA38" s="171"/>
      <c r="AB38" s="172"/>
      <c r="AE38" s="526"/>
      <c r="AF38" s="526"/>
      <c r="AG38" s="526"/>
      <c r="AH38" s="526"/>
      <c r="AI38" s="526"/>
      <c r="AJ38" s="526"/>
      <c r="AK38" s="526"/>
      <c r="AL38" s="526"/>
      <c r="AM38" s="526"/>
      <c r="AN38" s="526"/>
    </row>
    <row r="39" spans="1:40" ht="28.5" customHeight="1" x14ac:dyDescent="0.15">
      <c r="A39" s="442" t="s">
        <v>436</v>
      </c>
      <c r="B39" s="442"/>
      <c r="C39" s="442"/>
      <c r="D39" s="442"/>
      <c r="E39" s="442"/>
      <c r="F39" s="189" t="str">
        <f>IF(LEN(入力シート!$G96)-H$43&lt;=0,"",MID(入力シート!$G96,LEN(入力シート!$G96)-H$43,1))</f>
        <v/>
      </c>
      <c r="G39" s="170" t="str">
        <f>IF(LEN(入力シート!$G96)-I$43&lt;=0,"",MID(入力シート!$G96,LEN(入力シート!$G96)-I$43,1))</f>
        <v/>
      </c>
      <c r="H39" s="167" t="str">
        <f>IF(LEN(入力シート!$G96)-J$43&lt;=0,"",MID(入力シート!$G96,LEN(入力シート!$G96)-J$43,1))</f>
        <v/>
      </c>
      <c r="I39" s="169" t="str">
        <f>IF(LEN(入力シート!$G96)-K$43&lt;=0,"",MID(入力シート!$G96,LEN(入力シート!$G96)-K$43,1))</f>
        <v/>
      </c>
      <c r="J39" s="170" t="str">
        <f>IF(LEN(入力シート!$G96)-L$43&lt;=0,"",MID(入力シート!$G96,LEN(入力シート!$G96)-L$43,1))</f>
        <v/>
      </c>
      <c r="K39" s="181" t="s">
        <v>135</v>
      </c>
      <c r="L39" s="171"/>
      <c r="M39" s="171"/>
      <c r="N39" s="171"/>
      <c r="O39" s="171"/>
      <c r="P39" s="172"/>
      <c r="R39" s="189" t="str">
        <f>IF(LEN(入力シート!$G97)-H$43&lt;=0,"",MID(入力シート!$G97,LEN(入力シート!$G97)-H$43,1))</f>
        <v/>
      </c>
      <c r="S39" s="170" t="str">
        <f>IF(LEN(入力シート!$G97)-I$43&lt;=0,"",MID(入力シート!$G97,LEN(入力シート!$G97)-I$43,1))</f>
        <v/>
      </c>
      <c r="T39" s="167" t="str">
        <f>IF(LEN(入力シート!$G97)-J$43&lt;=0,"",MID(入力シート!$G97,LEN(入力シート!$G97)-J$43,1))</f>
        <v/>
      </c>
      <c r="U39" s="169" t="str">
        <f>IF(LEN(入力シート!$G97)-K$43&lt;=0,"",MID(入力シート!$G97,LEN(入力シート!$G97)-K$43,1))</f>
        <v/>
      </c>
      <c r="V39" s="170" t="str">
        <f>IF(LEN(入力シート!$G97)-L$43&lt;=0,"",MID(入力シート!$G97,LEN(入力シート!$G97)-L$43,1))</f>
        <v/>
      </c>
      <c r="W39" s="181" t="s">
        <v>135</v>
      </c>
      <c r="X39" s="171"/>
      <c r="Y39" s="171"/>
      <c r="Z39" s="171"/>
      <c r="AA39" s="171"/>
      <c r="AB39" s="172"/>
      <c r="AE39" s="526"/>
      <c r="AF39" s="526"/>
      <c r="AG39" s="526"/>
      <c r="AH39" s="526"/>
      <c r="AI39" s="526"/>
      <c r="AJ39" s="526"/>
      <c r="AK39" s="526"/>
      <c r="AL39" s="526"/>
      <c r="AM39" s="526"/>
      <c r="AN39" s="526"/>
    </row>
    <row r="40" spans="1:40" ht="28.5" customHeight="1" x14ac:dyDescent="0.15">
      <c r="A40" s="442" t="s">
        <v>437</v>
      </c>
      <c r="B40" s="442"/>
      <c r="C40" s="442"/>
      <c r="D40" s="442"/>
      <c r="E40" s="442"/>
      <c r="F40" s="189" t="str">
        <f>IF(LEN(入力シート!$H96)-H$43&lt;=0,"",MID(入力シート!$H96,LEN(入力シート!$H96)-H$43,1))</f>
        <v/>
      </c>
      <c r="G40" s="170" t="str">
        <f>IF(LEN(入力シート!$H96)-I$43&lt;=0,"",MID(入力シート!$H96,LEN(入力シート!$H96)-I$43,1))</f>
        <v/>
      </c>
      <c r="H40" s="167" t="str">
        <f>IF(LEN(入力シート!$H96)-J$43&lt;=0,"",MID(入力シート!$H96,LEN(入力シート!$H96)-J$43,1))</f>
        <v/>
      </c>
      <c r="I40" s="169" t="str">
        <f>IF(LEN(入力シート!$H96)-K$43&lt;=0,"",MID(入力シート!$H96,LEN(入力シート!$H96)-K$43,1))</f>
        <v/>
      </c>
      <c r="J40" s="170" t="str">
        <f>IF(LEN(入力シート!$H96)-L$43&lt;=0,"",MID(入力シート!$H96,LEN(入力シート!$H96)-L$43,1))</f>
        <v/>
      </c>
      <c r="K40" s="181" t="s">
        <v>135</v>
      </c>
      <c r="L40" s="171"/>
      <c r="M40" s="171"/>
      <c r="N40" s="171"/>
      <c r="O40" s="171"/>
      <c r="P40" s="172"/>
      <c r="R40" s="189" t="str">
        <f>IF(LEN(入力シート!$H97)-H$43&lt;=0,"",MID(入力シート!$H97,LEN(入力シート!$H97)-H$43,1))</f>
        <v/>
      </c>
      <c r="S40" s="170" t="str">
        <f>IF(LEN(入力シート!$H97)-I$43&lt;=0,"",MID(入力シート!$H97,LEN(入力シート!$H97)-I$43,1))</f>
        <v/>
      </c>
      <c r="T40" s="167" t="str">
        <f>IF(LEN(入力シート!$H97)-J$43&lt;=0,"",MID(入力シート!$H97,LEN(入力シート!$H97)-J$43,1))</f>
        <v/>
      </c>
      <c r="U40" s="169" t="str">
        <f>IF(LEN(入力シート!$H97)-K$43&lt;=0,"",MID(入力シート!$H97,LEN(入力シート!$H97)-K$43,1))</f>
        <v/>
      </c>
      <c r="V40" s="170" t="str">
        <f>IF(LEN(入力シート!$H97)-L$43&lt;=0,"",MID(入力シート!$H97,LEN(入力シート!$H97)-L$43,1))</f>
        <v/>
      </c>
      <c r="W40" s="181" t="s">
        <v>135</v>
      </c>
      <c r="X40" s="171"/>
      <c r="Y40" s="171"/>
      <c r="Z40" s="171"/>
      <c r="AA40" s="171"/>
      <c r="AB40" s="172"/>
      <c r="AE40" s="526"/>
      <c r="AF40" s="526"/>
      <c r="AG40" s="526"/>
      <c r="AH40" s="526"/>
      <c r="AI40" s="526"/>
      <c r="AJ40" s="526"/>
      <c r="AK40" s="526"/>
      <c r="AL40" s="526"/>
      <c r="AM40" s="526"/>
      <c r="AN40" s="526"/>
    </row>
    <row r="41" spans="1:40" ht="28.5" customHeight="1" x14ac:dyDescent="0.15">
      <c r="A41" s="442" t="s">
        <v>438</v>
      </c>
      <c r="B41" s="442"/>
      <c r="C41" s="442"/>
      <c r="D41" s="442"/>
      <c r="E41" s="442"/>
      <c r="F41" s="189" t="str">
        <f>IF(LEN(入力シート!$I96)-H$43&lt;=0,"",MID(入力シート!$I96,LEN(入力シート!$I96)-H$43,1))</f>
        <v/>
      </c>
      <c r="G41" s="170" t="str">
        <f>IF(LEN(入力シート!$I96)-I$43&lt;=0,"",MID(入力シート!$I96,LEN(入力シート!$I96)-I$43,1))</f>
        <v/>
      </c>
      <c r="H41" s="167" t="str">
        <f>IF(LEN(入力シート!$I96)-J$43&lt;=0,"",MID(入力シート!$I96,LEN(入力シート!$I96)-J$43,1))</f>
        <v/>
      </c>
      <c r="I41" s="169" t="str">
        <f>IF(LEN(入力シート!$I96)-K$43&lt;=0,"",MID(入力シート!$I96,LEN(入力シート!$I96)-K$43,1))</f>
        <v/>
      </c>
      <c r="J41" s="170" t="str">
        <f>IF(LEN(入力シート!$I96)-L$43&lt;=0,"",MID(入力シート!$I96,LEN(入力シート!$I96)-L$43,1))</f>
        <v/>
      </c>
      <c r="K41" s="190" t="s">
        <v>135</v>
      </c>
      <c r="L41" s="191"/>
      <c r="M41" s="191"/>
      <c r="N41" s="191"/>
      <c r="O41" s="191"/>
      <c r="P41" s="192"/>
      <c r="R41" s="189" t="str">
        <f>IF(LEN(入力シート!$I97)-H$43&lt;=0,"",MID(入力シート!$I97,LEN(入力シート!$I97)-H$43,1))</f>
        <v/>
      </c>
      <c r="S41" s="170" t="str">
        <f>IF(LEN(入力シート!$I97)-I$43&lt;=0,"",MID(入力シート!$I97,LEN(入力シート!$I97)-I$43,1))</f>
        <v/>
      </c>
      <c r="T41" s="167" t="str">
        <f>IF(LEN(入力シート!$I97)-J$43&lt;=0,"",MID(入力シート!$I97,LEN(入力シート!$I97)-J$43,1))</f>
        <v/>
      </c>
      <c r="U41" s="169" t="str">
        <f>IF(LEN(入力シート!$I97)-K$43&lt;=0,"",MID(入力シート!$I97,LEN(入力シート!$I97)-K$43,1))</f>
        <v/>
      </c>
      <c r="V41" s="170" t="str">
        <f>IF(LEN(入力シート!$I97)-L$43&lt;=0,"",MID(入力シート!$I97,LEN(入力シート!$I97)-L$43,1))</f>
        <v/>
      </c>
      <c r="W41" s="190" t="s">
        <v>135</v>
      </c>
      <c r="X41" s="191"/>
      <c r="Y41" s="191"/>
      <c r="Z41" s="191"/>
      <c r="AA41" s="191"/>
      <c r="AB41" s="192"/>
      <c r="AE41" s="526"/>
      <c r="AF41" s="526"/>
      <c r="AG41" s="526"/>
      <c r="AH41" s="526"/>
      <c r="AI41" s="526"/>
      <c r="AJ41" s="526"/>
      <c r="AK41" s="526"/>
      <c r="AL41" s="526"/>
      <c r="AM41" s="526"/>
      <c r="AN41" s="526"/>
    </row>
    <row r="42" spans="1:40" ht="25.5" customHeight="1" x14ac:dyDescent="0.15">
      <c r="AA42" s="129"/>
      <c r="AC42" s="160"/>
    </row>
    <row r="43" spans="1:40" ht="25.5" customHeight="1" x14ac:dyDescent="0.15">
      <c r="A43" s="194" t="s">
        <v>341</v>
      </c>
      <c r="C43" s="195">
        <v>9</v>
      </c>
      <c r="D43" s="195">
        <v>8</v>
      </c>
      <c r="E43" s="195">
        <v>7</v>
      </c>
      <c r="F43" s="195">
        <v>6</v>
      </c>
      <c r="G43" s="195">
        <v>5</v>
      </c>
      <c r="H43" s="195">
        <v>4</v>
      </c>
      <c r="I43" s="195">
        <v>3</v>
      </c>
      <c r="J43" s="195">
        <v>2</v>
      </c>
      <c r="K43" s="195">
        <v>1</v>
      </c>
      <c r="L43" s="195">
        <v>0</v>
      </c>
      <c r="AA43" s="129"/>
      <c r="AC43" s="160"/>
    </row>
    <row r="44" spans="1:40" s="278" customFormat="1" ht="25.5" customHeight="1" x14ac:dyDescent="0.15">
      <c r="AC44" s="160"/>
    </row>
    <row r="45" spans="1:40" s="278" customFormat="1" ht="25.5" customHeight="1" x14ac:dyDescent="0.15">
      <c r="AC45" s="160"/>
    </row>
    <row r="46" spans="1:40" s="278" customFormat="1" ht="25.5" customHeight="1" x14ac:dyDescent="0.15">
      <c r="AC46" s="160"/>
    </row>
    <row r="47" spans="1:40" ht="25.5" customHeight="1" x14ac:dyDescent="0.15">
      <c r="AA47" s="129"/>
      <c r="AC47" s="160"/>
    </row>
    <row r="48" spans="1:40" ht="25.5" customHeight="1" x14ac:dyDescent="0.15">
      <c r="AA48" s="129"/>
      <c r="AC48" s="160"/>
    </row>
    <row r="49" spans="2:29" ht="25.5" customHeight="1" x14ac:dyDescent="0.15">
      <c r="AA49" s="129"/>
      <c r="AC49" s="160"/>
    </row>
    <row r="50" spans="2:29" ht="25.5" customHeight="1" x14ac:dyDescent="0.15">
      <c r="AA50" s="129"/>
      <c r="AC50" s="160"/>
    </row>
    <row r="51" spans="2:29" ht="25.5" customHeight="1" x14ac:dyDescent="0.15">
      <c r="B51" s="160"/>
      <c r="C51" s="160"/>
      <c r="AA51" s="129"/>
      <c r="AC51" s="160"/>
    </row>
    <row r="52" spans="2:29" ht="25.5" customHeight="1" x14ac:dyDescent="0.15">
      <c r="B52" s="160"/>
      <c r="C52" s="160"/>
      <c r="AA52" s="129"/>
      <c r="AC52" s="160"/>
    </row>
    <row r="53" spans="2:29" ht="25.5" customHeight="1" x14ac:dyDescent="0.15">
      <c r="AA53" s="129"/>
    </row>
    <row r="54" spans="2:29" ht="25.5" customHeight="1" x14ac:dyDescent="0.15">
      <c r="AA54" s="129"/>
    </row>
    <row r="55" spans="2:29" ht="25.5" customHeight="1" x14ac:dyDescent="0.15">
      <c r="AA55" s="129"/>
    </row>
    <row r="56" spans="2:29" ht="25.5" customHeight="1" x14ac:dyDescent="0.15">
      <c r="AA56" s="129"/>
    </row>
    <row r="57" spans="2:29" ht="25.5" customHeight="1" x14ac:dyDescent="0.15">
      <c r="AA57" s="129"/>
    </row>
    <row r="117" spans="1:1" ht="25.5" customHeight="1" x14ac:dyDescent="0.15">
      <c r="A117" s="294"/>
    </row>
    <row r="118" spans="1:1" ht="25.5" customHeight="1" x14ac:dyDescent="0.15">
      <c r="A118" s="294"/>
    </row>
    <row r="119" spans="1:1" ht="25.5" customHeight="1" x14ac:dyDescent="0.15">
      <c r="A119" s="294"/>
    </row>
    <row r="120" spans="1:1" ht="25.5" customHeight="1" x14ac:dyDescent="0.15">
      <c r="A120" s="294"/>
    </row>
    <row r="121" spans="1:1" ht="25.5" customHeight="1" x14ac:dyDescent="0.15">
      <c r="A121" s="294"/>
    </row>
    <row r="122" spans="1:1" ht="25.5" customHeight="1" x14ac:dyDescent="0.15">
      <c r="A122" s="294"/>
    </row>
    <row r="123" spans="1:1" ht="25.5" customHeight="1" x14ac:dyDescent="0.15">
      <c r="A123" s="294"/>
    </row>
    <row r="124" spans="1:1" ht="25.5" customHeight="1" x14ac:dyDescent="0.15">
      <c r="A124" s="294"/>
    </row>
    <row r="125" spans="1:1" ht="25.5" customHeight="1" x14ac:dyDescent="0.15">
      <c r="A125" s="294"/>
    </row>
    <row r="126" spans="1:1" ht="25.5" customHeight="1" x14ac:dyDescent="0.15">
      <c r="A126" s="294"/>
    </row>
    <row r="127" spans="1:1" ht="25.5" customHeight="1" x14ac:dyDescent="0.15">
      <c r="A127" s="294"/>
    </row>
    <row r="128" spans="1:1" ht="25.5" customHeight="1" x14ac:dyDescent="0.15">
      <c r="A128" s="294"/>
    </row>
    <row r="129" spans="1:1" ht="25.5" customHeight="1" x14ac:dyDescent="0.15">
      <c r="A129" s="294"/>
    </row>
    <row r="130" spans="1:1" ht="25.5" customHeight="1" x14ac:dyDescent="0.15">
      <c r="A130" s="294"/>
    </row>
    <row r="131" spans="1:1" ht="25.5" customHeight="1" x14ac:dyDescent="0.15">
      <c r="A131" s="294"/>
    </row>
    <row r="132" spans="1:1" ht="25.5" customHeight="1" x14ac:dyDescent="0.15">
      <c r="A132" s="294"/>
    </row>
    <row r="133" spans="1:1" ht="25.5" customHeight="1" x14ac:dyDescent="0.15">
      <c r="A133" s="294"/>
    </row>
    <row r="134" spans="1:1" ht="25.5" customHeight="1" x14ac:dyDescent="0.15">
      <c r="A134" s="294"/>
    </row>
    <row r="135" spans="1:1" ht="25.5" customHeight="1" x14ac:dyDescent="0.15">
      <c r="A135" s="294"/>
    </row>
    <row r="136" spans="1:1" ht="25.5" customHeight="1" x14ac:dyDescent="0.15">
      <c r="A136" s="294"/>
    </row>
    <row r="137" spans="1:1" ht="25.5" customHeight="1" x14ac:dyDescent="0.15">
      <c r="A137" s="294"/>
    </row>
    <row r="138" spans="1:1" ht="25.5" customHeight="1" x14ac:dyDescent="0.15">
      <c r="A138" s="294"/>
    </row>
    <row r="139" spans="1:1" ht="25.5" customHeight="1" x14ac:dyDescent="0.15">
      <c r="A139" s="294"/>
    </row>
    <row r="140" spans="1:1" ht="25.5" customHeight="1" x14ac:dyDescent="0.15">
      <c r="A140" s="294"/>
    </row>
    <row r="141" spans="1:1" ht="25.5" customHeight="1" x14ac:dyDescent="0.15">
      <c r="A141" s="294"/>
    </row>
    <row r="142" spans="1:1" ht="25.5" customHeight="1" x14ac:dyDescent="0.15">
      <c r="A142" s="294"/>
    </row>
    <row r="143" spans="1:1" ht="25.5" customHeight="1" x14ac:dyDescent="0.15">
      <c r="A143" s="294"/>
    </row>
    <row r="144" spans="1:1" ht="25.5" customHeight="1" x14ac:dyDescent="0.15">
      <c r="A144" s="294"/>
    </row>
    <row r="145" spans="1:1" ht="25.5" customHeight="1" x14ac:dyDescent="0.15">
      <c r="A145" s="294"/>
    </row>
    <row r="146" spans="1:1" ht="25.5" customHeight="1" x14ac:dyDescent="0.15">
      <c r="A146" s="294"/>
    </row>
    <row r="147" spans="1:1" ht="25.5" customHeight="1" x14ac:dyDescent="0.15">
      <c r="A147" s="294"/>
    </row>
    <row r="148" spans="1:1" ht="25.5" customHeight="1" x14ac:dyDescent="0.15">
      <c r="A148" s="294"/>
    </row>
    <row r="149" spans="1:1" ht="25.5" customHeight="1" x14ac:dyDescent="0.15">
      <c r="A149" s="294"/>
    </row>
    <row r="150" spans="1:1" ht="25.5" customHeight="1" x14ac:dyDescent="0.15">
      <c r="A150" s="294"/>
    </row>
    <row r="151" spans="1:1" ht="25.5" customHeight="1" x14ac:dyDescent="0.15">
      <c r="A151" s="294"/>
    </row>
  </sheetData>
  <mergeCells count="89">
    <mergeCell ref="AL31:AN31"/>
    <mergeCell ref="AL32:AN32"/>
    <mergeCell ref="AF31:AK31"/>
    <mergeCell ref="AF30:AK30"/>
    <mergeCell ref="AD30:AE30"/>
    <mergeCell ref="AD31:AE31"/>
    <mergeCell ref="AF32:AK32"/>
    <mergeCell ref="AD32:AE32"/>
    <mergeCell ref="AD16:AE16"/>
    <mergeCell ref="AD11:AE11"/>
    <mergeCell ref="AD12:AE12"/>
    <mergeCell ref="AL30:AN30"/>
    <mergeCell ref="AE24:AN27"/>
    <mergeCell ref="AF28:AN28"/>
    <mergeCell ref="AF29:AN29"/>
    <mergeCell ref="AD28:AE29"/>
    <mergeCell ref="F6:P6"/>
    <mergeCell ref="J7:P7"/>
    <mergeCell ref="R6:AB6"/>
    <mergeCell ref="AD6:AN6"/>
    <mergeCell ref="AD15:AE15"/>
    <mergeCell ref="R12:S12"/>
    <mergeCell ref="R11:S11"/>
    <mergeCell ref="V7:AB7"/>
    <mergeCell ref="AH7:AN7"/>
    <mergeCell ref="AH10:AK10"/>
    <mergeCell ref="A15:E15"/>
    <mergeCell ref="A16:E16"/>
    <mergeCell ref="F15:G15"/>
    <mergeCell ref="F16:G16"/>
    <mergeCell ref="R15:S15"/>
    <mergeCell ref="R16:S16"/>
    <mergeCell ref="A6:E6"/>
    <mergeCell ref="J29:M29"/>
    <mergeCell ref="V29:Y29"/>
    <mergeCell ref="F25:P25"/>
    <mergeCell ref="R25:AB25"/>
    <mergeCell ref="A18:E18"/>
    <mergeCell ref="A19:E19"/>
    <mergeCell ref="J26:P26"/>
    <mergeCell ref="V26:AB26"/>
    <mergeCell ref="A17:E17"/>
    <mergeCell ref="J10:M10"/>
    <mergeCell ref="V10:Y10"/>
    <mergeCell ref="A11:E11"/>
    <mergeCell ref="A10:E10"/>
    <mergeCell ref="A12:E12"/>
    <mergeCell ref="A14:E14"/>
    <mergeCell ref="A7:E7"/>
    <mergeCell ref="F11:G11"/>
    <mergeCell ref="F12:G12"/>
    <mergeCell ref="A9:E9"/>
    <mergeCell ref="A8:E8"/>
    <mergeCell ref="A33:E33"/>
    <mergeCell ref="A34:E34"/>
    <mergeCell ref="A35:E35"/>
    <mergeCell ref="A25:E25"/>
    <mergeCell ref="A26:E26"/>
    <mergeCell ref="A27:E27"/>
    <mergeCell ref="A28:E28"/>
    <mergeCell ref="A29:E29"/>
    <mergeCell ref="F34:G34"/>
    <mergeCell ref="F35:G35"/>
    <mergeCell ref="R34:S34"/>
    <mergeCell ref="R35:S35"/>
    <mergeCell ref="A41:E41"/>
    <mergeCell ref="R36:V36"/>
    <mergeCell ref="F36:J36"/>
    <mergeCell ref="A36:E36"/>
    <mergeCell ref="A37:E37"/>
    <mergeCell ref="A38:E38"/>
    <mergeCell ref="A39:E39"/>
    <mergeCell ref="A40:E40"/>
    <mergeCell ref="AE34:AN35"/>
    <mergeCell ref="AE36:AN41"/>
    <mergeCell ref="A1:AN1"/>
    <mergeCell ref="F17:J17"/>
    <mergeCell ref="R17:V17"/>
    <mergeCell ref="AD17:AH17"/>
    <mergeCell ref="A3:M3"/>
    <mergeCell ref="R30:S30"/>
    <mergeCell ref="R31:S31"/>
    <mergeCell ref="F30:G30"/>
    <mergeCell ref="F31:G31"/>
    <mergeCell ref="A30:E30"/>
    <mergeCell ref="A31:E31"/>
    <mergeCell ref="A20:E20"/>
    <mergeCell ref="A21:E21"/>
    <mergeCell ref="A22:E22"/>
  </mergeCells>
  <phoneticPr fontId="3"/>
  <conditionalFormatting sqref="CT5:CU17">
    <cfRule type="expression" dxfId="12" priority="26">
      <formula>CX5="無"</formula>
    </cfRule>
  </conditionalFormatting>
  <conditionalFormatting sqref="CU5:CU17">
    <cfRule type="expression" dxfId="11" priority="25">
      <formula>CX5="有"</formula>
    </cfRule>
  </conditionalFormatting>
  <conditionalFormatting sqref="CT8 CT6">
    <cfRule type="expression" dxfId="10" priority="43" stopIfTrue="1">
      <formula>$CX$8="無"</formula>
    </cfRule>
  </conditionalFormatting>
  <conditionalFormatting sqref="CT9:CT10">
    <cfRule type="expression" dxfId="9" priority="44">
      <formula>$CX$9="無"</formula>
    </cfRule>
  </conditionalFormatting>
  <conditionalFormatting sqref="CT11:CT13">
    <cfRule type="expression" dxfId="8" priority="45">
      <formula>$CX$11="無"</formula>
    </cfRule>
  </conditionalFormatting>
  <conditionalFormatting sqref="CT14:CT17">
    <cfRule type="expression" dxfId="7" priority="46">
      <formula>$CX$14="無"</formula>
    </cfRule>
  </conditionalFormatting>
  <conditionalFormatting sqref="CU9:CU10">
    <cfRule type="expression" dxfId="6" priority="48">
      <formula>$CX$9="有"</formula>
    </cfRule>
  </conditionalFormatting>
  <conditionalFormatting sqref="CU11:CU13">
    <cfRule type="expression" dxfId="5" priority="49">
      <formula>$CX$11="有"</formula>
    </cfRule>
  </conditionalFormatting>
  <conditionalFormatting sqref="CU14:CU17">
    <cfRule type="expression" dxfId="4" priority="50">
      <formula>$CX$14="有"</formula>
    </cfRule>
  </conditionalFormatting>
  <conditionalFormatting sqref="CU5:CU17">
    <cfRule type="expression" dxfId="3" priority="55">
      <formula>$CX$8="有"</formula>
    </cfRule>
  </conditionalFormatting>
  <conditionalFormatting sqref="AD28:AN32">
    <cfRule type="expression" dxfId="2" priority="1">
      <formula>$AD$28=0</formula>
    </cfRule>
  </conditionalFormatting>
  <printOptions horizontalCentered="1"/>
  <pageMargins left="0.51181102362204722" right="0.31496062992125984" top="0.55118110236220474"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入力シート</vt:lpstr>
      <vt:lpstr>←入力・送信用　　　　　　確認・印刷用→</vt:lpstr>
      <vt:lpstr>チェックリスト</vt:lpstr>
      <vt:lpstr>（調査様式８）資本的関係等申告書</vt:lpstr>
      <vt:lpstr>（調査様式９、１０）敦賀市税納付状況調査同意書</vt:lpstr>
      <vt:lpstr>業者カードNo.1</vt:lpstr>
      <vt:lpstr>業者カードNo.2</vt:lpstr>
      <vt:lpstr>業者カードNo.3</vt:lpstr>
      <vt:lpstr>業者カードNo.4</vt:lpstr>
      <vt:lpstr>（調査様式１）営業用機械器具</vt:lpstr>
      <vt:lpstr>（調査様式２）常勤技術者調書</vt:lpstr>
      <vt:lpstr>（調査様式３）とび・土工内訳</vt:lpstr>
      <vt:lpstr>（様式１、３、４）申請書・委任状・使用印鑑届</vt:lpstr>
      <vt:lpstr>（様式５）工事経歴書</vt:lpstr>
      <vt:lpstr>（様式７）保護観察対象者等雇用証明</vt:lpstr>
      <vt:lpstr>'（調査様式１）営業用機械器具'!Print_Area</vt:lpstr>
      <vt:lpstr>'（調査様式２）常勤技術者調書'!Print_Area</vt:lpstr>
      <vt:lpstr>'（調査様式３）とび・土工内訳'!Print_Area</vt:lpstr>
      <vt:lpstr>'（調査様式８）資本的関係等申告書'!Print_Area</vt:lpstr>
      <vt:lpstr>'（様式１、３、４）申請書・委任状・使用印鑑届'!Print_Area</vt:lpstr>
      <vt:lpstr>'（様式５）工事経歴書'!Print_Area</vt:lpstr>
      <vt:lpstr>'（様式７）保護観察対象者等雇用証明'!Print_Area</vt:lpstr>
      <vt:lpstr>チェックリスト!Print_Area</vt:lpstr>
      <vt:lpstr>業者カードNo.1!Print_Area</vt:lpstr>
      <vt:lpstr>業者カードNo.2!Print_Area</vt:lpstr>
      <vt:lpstr>業者カードNo.3!Print_Area</vt:lpstr>
      <vt:lpstr>業者カードNo.4!Print_Area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契約管理課</cp:lastModifiedBy>
  <cp:lastPrinted>2025-11-17T06:14:43Z</cp:lastPrinted>
  <dcterms:created xsi:type="dcterms:W3CDTF">2018-08-16T00:34:47Z</dcterms:created>
  <dcterms:modified xsi:type="dcterms:W3CDTF">2025-11-20T00:09:23Z</dcterms:modified>
</cp:coreProperties>
</file>