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92.168.10.51\0275000a\07契約係（大野）\必要\入札参加資格審査申請関係\R8\02測量コンサル\2_測量等業務（HP掲載）\"/>
    </mc:Choice>
  </mc:AlternateContent>
  <bookViews>
    <workbookView xWindow="0" yWindow="0" windowWidth="16155" windowHeight="7335"/>
  </bookViews>
  <sheets>
    <sheet name="入力シート" sheetId="8" r:id="rId1"/>
    <sheet name="←入力・送信用　　　　　　確認・印刷・申請用→" sheetId="16" r:id="rId2"/>
    <sheet name="チェックリスト" sheetId="15" r:id="rId3"/>
    <sheet name="（調査様式８）資本的関係等申告書" sheetId="20" r:id="rId4"/>
    <sheet name="（調査様式９、１０）敦賀市税納付状況調査同意書" sheetId="22" r:id="rId5"/>
    <sheet name="業者カードNo.1" sheetId="1" r:id="rId6"/>
    <sheet name="業者カードNo.2" sheetId="4" r:id="rId7"/>
    <sheet name="業者カードNo.3" sheetId="17" r:id="rId8"/>
    <sheet name="業者カードNo.4" sheetId="5" r:id="rId9"/>
    <sheet name="（様式１、３、４）申請書・委任状・使用印鑑届" sheetId="11" r:id="rId10"/>
    <sheet name="（様式６）業務経歴書" sheetId="19" r:id="rId11"/>
    <sheet name="（調査様式２）常勤技術者調書" sheetId="14" r:id="rId12"/>
  </sheets>
  <definedNames>
    <definedName name="_xlnm.Print_Area" localSheetId="11">'（調査様式２）常勤技術者調書'!$A$1:$P$42</definedName>
    <definedName name="_xlnm.Print_Area" localSheetId="3">'（調査様式８）資本的関係等申告書'!$A$1:$K$54</definedName>
    <definedName name="_xlnm.Print_Area" localSheetId="9">'（様式１、３、４）申請書・委任状・使用印鑑届'!$A$1:$J$45</definedName>
    <definedName name="_xlnm.Print_Area" localSheetId="10">'（様式６）業務経歴書'!$A$1:$G$21</definedName>
    <definedName name="_xlnm.Print_Area" localSheetId="2">チェックリスト!$A$1:$M$41</definedName>
    <definedName name="_xlnm.Print_Area" localSheetId="5">業者カードNo.1!$A$1:$AB$53</definedName>
    <definedName name="_xlnm.Print_Area" localSheetId="6">業者カードNo.2!$A$1:$Y$43</definedName>
    <definedName name="_xlnm.Print_Area" localSheetId="7">業者カードNo.3!$A$1:$H$55</definedName>
    <definedName name="_xlnm.Print_Area" localSheetId="8">業者カードNo.4!$A$1:$AQ$44</definedName>
    <definedName name="_xlnm.Print_Area" localSheetId="0">入力シート!$A$1:$R$188</definedName>
  </definedNames>
  <calcPr calcId="162913"/>
</workbook>
</file>

<file path=xl/calcChain.xml><?xml version="1.0" encoding="utf-8"?>
<calcChain xmlns="http://schemas.openxmlformats.org/spreadsheetml/2006/main">
  <c r="B95" i="8" l="1"/>
  <c r="D54" i="8" l="1"/>
  <c r="A3" i="20" l="1"/>
  <c r="D26" i="11" l="1"/>
  <c r="D24" i="11"/>
  <c r="D20" i="11"/>
  <c r="D22" i="11"/>
  <c r="F10" i="11"/>
  <c r="F8" i="11" l="1"/>
  <c r="M55" i="8" l="1"/>
  <c r="M3" i="20" l="1"/>
  <c r="R3" i="11"/>
  <c r="H6" i="11" s="1"/>
  <c r="I27" i="8" l="1"/>
  <c r="I39" i="8"/>
  <c r="E2" i="15" l="1"/>
  <c r="E21" i="8"/>
  <c r="AH40" i="5" l="1"/>
  <c r="AH41" i="5"/>
  <c r="V102" i="8"/>
  <c r="E103" i="8"/>
  <c r="M97" i="8" l="1"/>
  <c r="N97" i="8"/>
  <c r="B96" i="8"/>
  <c r="B97" i="8"/>
  <c r="B98" i="8"/>
  <c r="B99" i="8"/>
  <c r="B100" i="8" l="1"/>
  <c r="E100" i="8" s="1"/>
  <c r="B103" i="8"/>
  <c r="B101" i="8"/>
  <c r="B102" i="8"/>
  <c r="O97" i="8"/>
  <c r="B104" i="8" l="1"/>
  <c r="F10" i="5"/>
  <c r="E101" i="8"/>
  <c r="E102" i="8"/>
  <c r="AD13" i="5" l="1"/>
  <c r="F11" i="5"/>
  <c r="D11" i="5" s="1"/>
  <c r="AS11" i="5" s="1"/>
  <c r="E10" i="8"/>
  <c r="F9" i="5"/>
  <c r="D10" i="5"/>
  <c r="AS10" i="5" s="1"/>
  <c r="AK10" i="5" s="1"/>
  <c r="E10" i="5"/>
  <c r="C10" i="5"/>
  <c r="V17" i="8" l="1"/>
  <c r="C9" i="5"/>
  <c r="C11" i="5"/>
  <c r="E11" i="5"/>
  <c r="R10" i="5"/>
  <c r="AP11" i="5"/>
  <c r="AJ11" i="5"/>
  <c r="AK11" i="5"/>
  <c r="AO11" i="5"/>
  <c r="AL11" i="5"/>
  <c r="AQ11" i="5"/>
  <c r="AN11" i="5"/>
  <c r="AM11" i="5"/>
  <c r="AL10" i="5"/>
  <c r="AP10" i="5"/>
  <c r="R11" i="5"/>
  <c r="AO10" i="5"/>
  <c r="AQ10" i="5"/>
  <c r="AM10" i="5"/>
  <c r="AJ10" i="5"/>
  <c r="AN10" i="5"/>
  <c r="C102" i="8"/>
  <c r="M96" i="8" l="1"/>
  <c r="F10" i="20"/>
  <c r="F9" i="20"/>
  <c r="F7" i="20"/>
  <c r="O96" i="8" l="1"/>
  <c r="F5" i="20"/>
  <c r="F4" i="19" l="1"/>
  <c r="F25" i="19" s="1"/>
  <c r="T37" i="14"/>
  <c r="J37" i="14" s="1"/>
  <c r="O37" i="14"/>
  <c r="N37" i="14"/>
  <c r="M37" i="14"/>
  <c r="L37" i="14"/>
  <c r="G37" i="14"/>
  <c r="F37" i="14"/>
  <c r="E37" i="14"/>
  <c r="D37" i="14"/>
  <c r="T36" i="14"/>
  <c r="G36" i="14" s="1"/>
  <c r="O36" i="14"/>
  <c r="N36" i="14"/>
  <c r="M36" i="14"/>
  <c r="L36" i="14"/>
  <c r="F36" i="14"/>
  <c r="E36" i="14"/>
  <c r="D36" i="14"/>
  <c r="T35" i="14"/>
  <c r="G35" i="14" s="1"/>
  <c r="O35" i="14"/>
  <c r="N35" i="14"/>
  <c r="M35" i="14"/>
  <c r="L35" i="14"/>
  <c r="F35" i="14"/>
  <c r="E35" i="14"/>
  <c r="D35" i="14"/>
  <c r="T34" i="14"/>
  <c r="J34" i="14" s="1"/>
  <c r="O34" i="14"/>
  <c r="N34" i="14"/>
  <c r="M34" i="14"/>
  <c r="L34" i="14"/>
  <c r="I34" i="14"/>
  <c r="H34" i="14" s="1"/>
  <c r="F34" i="14"/>
  <c r="E34" i="14"/>
  <c r="D34" i="14"/>
  <c r="T33" i="14"/>
  <c r="G33" i="14" s="1"/>
  <c r="O33" i="14"/>
  <c r="N33" i="14"/>
  <c r="M33" i="14"/>
  <c r="L33" i="14"/>
  <c r="J33" i="14"/>
  <c r="I33" i="14"/>
  <c r="H33" i="14" s="1"/>
  <c r="F33" i="14"/>
  <c r="E33" i="14"/>
  <c r="D33" i="14"/>
  <c r="T32" i="14"/>
  <c r="J32" i="14" s="1"/>
  <c r="O32" i="14"/>
  <c r="N32" i="14"/>
  <c r="M32" i="14"/>
  <c r="L32" i="14"/>
  <c r="F32" i="14"/>
  <c r="E32" i="14"/>
  <c r="D32" i="14"/>
  <c r="T31" i="14"/>
  <c r="J31" i="14" s="1"/>
  <c r="O31" i="14"/>
  <c r="N31" i="14"/>
  <c r="M31" i="14"/>
  <c r="L31" i="14"/>
  <c r="F31" i="14"/>
  <c r="E31" i="14"/>
  <c r="D31" i="14"/>
  <c r="T30" i="14"/>
  <c r="G30" i="14" s="1"/>
  <c r="O30" i="14"/>
  <c r="N30" i="14"/>
  <c r="M30" i="14"/>
  <c r="L30" i="14"/>
  <c r="J30" i="14"/>
  <c r="I30" i="14"/>
  <c r="H30" i="14" s="1"/>
  <c r="F30" i="14"/>
  <c r="E30" i="14"/>
  <c r="D30" i="14"/>
  <c r="T29" i="14"/>
  <c r="G29" i="14" s="1"/>
  <c r="O29" i="14"/>
  <c r="N29" i="14"/>
  <c r="M29" i="14"/>
  <c r="L29" i="14"/>
  <c r="F29" i="14"/>
  <c r="E29" i="14"/>
  <c r="D29" i="14"/>
  <c r="T28" i="14"/>
  <c r="J28" i="14" s="1"/>
  <c r="O28" i="14"/>
  <c r="N28" i="14"/>
  <c r="M28" i="14"/>
  <c r="L28" i="14"/>
  <c r="F28" i="14"/>
  <c r="E28" i="14"/>
  <c r="D28" i="14"/>
  <c r="T27" i="14"/>
  <c r="J27" i="14" s="1"/>
  <c r="O27" i="14"/>
  <c r="N27" i="14"/>
  <c r="M27" i="14"/>
  <c r="L27" i="14"/>
  <c r="I27" i="14"/>
  <c r="H27" i="14" s="1"/>
  <c r="F27" i="14"/>
  <c r="E27" i="14"/>
  <c r="D27" i="14"/>
  <c r="T26" i="14"/>
  <c r="J26" i="14" s="1"/>
  <c r="O26" i="14"/>
  <c r="N26" i="14"/>
  <c r="M26" i="14"/>
  <c r="L26" i="14"/>
  <c r="F26" i="14"/>
  <c r="E26" i="14"/>
  <c r="D26" i="14"/>
  <c r="T25" i="14"/>
  <c r="J25" i="14" s="1"/>
  <c r="O25" i="14"/>
  <c r="N25" i="14"/>
  <c r="M25" i="14"/>
  <c r="L25" i="14"/>
  <c r="F25" i="14"/>
  <c r="E25" i="14"/>
  <c r="D25" i="14"/>
  <c r="T24" i="14"/>
  <c r="J24" i="14" s="1"/>
  <c r="O24" i="14"/>
  <c r="N24" i="14"/>
  <c r="M24" i="14"/>
  <c r="L24" i="14"/>
  <c r="F24" i="14"/>
  <c r="E24" i="14"/>
  <c r="D24" i="14"/>
  <c r="T23" i="14"/>
  <c r="G23" i="14" s="1"/>
  <c r="O23" i="14"/>
  <c r="N23" i="14"/>
  <c r="M23" i="14"/>
  <c r="L23" i="14"/>
  <c r="I23" i="14"/>
  <c r="H23" i="14" s="1"/>
  <c r="F23" i="14"/>
  <c r="E23" i="14"/>
  <c r="D23" i="14"/>
  <c r="T22" i="14"/>
  <c r="J22" i="14" s="1"/>
  <c r="O22" i="14"/>
  <c r="N22" i="14"/>
  <c r="M22" i="14"/>
  <c r="L22" i="14"/>
  <c r="F22" i="14"/>
  <c r="E22" i="14"/>
  <c r="D22" i="14"/>
  <c r="T21" i="14"/>
  <c r="J21" i="14" s="1"/>
  <c r="O21" i="14"/>
  <c r="N21" i="14"/>
  <c r="M21" i="14"/>
  <c r="L21" i="14"/>
  <c r="F21" i="14"/>
  <c r="E21" i="14"/>
  <c r="D21" i="14"/>
  <c r="T20" i="14"/>
  <c r="J20" i="14" s="1"/>
  <c r="O20" i="14"/>
  <c r="N20" i="14"/>
  <c r="M20" i="14"/>
  <c r="L20" i="14"/>
  <c r="F20" i="14"/>
  <c r="E20" i="14"/>
  <c r="D20" i="14"/>
  <c r="T19" i="14"/>
  <c r="J19" i="14" s="1"/>
  <c r="O19" i="14"/>
  <c r="N19" i="14"/>
  <c r="M19" i="14"/>
  <c r="L19" i="14"/>
  <c r="F19" i="14"/>
  <c r="E19" i="14"/>
  <c r="D19" i="14"/>
  <c r="T18" i="14"/>
  <c r="J18" i="14" s="1"/>
  <c r="O18" i="14"/>
  <c r="N18" i="14"/>
  <c r="M18" i="14"/>
  <c r="L18" i="14"/>
  <c r="F18" i="14"/>
  <c r="E18" i="14"/>
  <c r="D18" i="14"/>
  <c r="T17" i="14"/>
  <c r="I17" i="14" s="1"/>
  <c r="H17" i="14" s="1"/>
  <c r="O17" i="14"/>
  <c r="N17" i="14"/>
  <c r="M17" i="14"/>
  <c r="L17" i="14"/>
  <c r="D17" i="14"/>
  <c r="T16" i="14"/>
  <c r="G16" i="14" s="1"/>
  <c r="O16" i="14"/>
  <c r="N16" i="14"/>
  <c r="M16" i="14"/>
  <c r="L16" i="14"/>
  <c r="D16" i="14"/>
  <c r="T15" i="14"/>
  <c r="I15" i="14" s="1"/>
  <c r="H15" i="14" s="1"/>
  <c r="O15" i="14"/>
  <c r="N15" i="14"/>
  <c r="M15" i="14"/>
  <c r="L15" i="14"/>
  <c r="E15" i="14"/>
  <c r="D15" i="14"/>
  <c r="T14" i="14"/>
  <c r="G14" i="14" s="1"/>
  <c r="F14" i="14" s="1"/>
  <c r="O14" i="14"/>
  <c r="N14" i="14"/>
  <c r="M14" i="14"/>
  <c r="L14" i="14"/>
  <c r="E14" i="14"/>
  <c r="D14" i="14"/>
  <c r="T13" i="14"/>
  <c r="J13" i="14" s="1"/>
  <c r="O13" i="14"/>
  <c r="N13" i="14"/>
  <c r="M13" i="14"/>
  <c r="L13" i="14"/>
  <c r="G21" i="14" l="1"/>
  <c r="I25" i="14"/>
  <c r="H25" i="14" s="1"/>
  <c r="I21" i="14"/>
  <c r="H21" i="14" s="1"/>
  <c r="G25" i="14"/>
  <c r="I36" i="14"/>
  <c r="H36" i="14" s="1"/>
  <c r="J36" i="14"/>
  <c r="G31" i="14"/>
  <c r="I18" i="14"/>
  <c r="H18" i="14" s="1"/>
  <c r="G18" i="14"/>
  <c r="F15" i="14"/>
  <c r="G19" i="14"/>
  <c r="I24" i="14"/>
  <c r="H24" i="14" s="1"/>
  <c r="I29" i="14"/>
  <c r="H29" i="14" s="1"/>
  <c r="I19" i="14"/>
  <c r="H19" i="14" s="1"/>
  <c r="G24" i="14"/>
  <c r="G27" i="14"/>
  <c r="I35" i="14"/>
  <c r="H35" i="14" s="1"/>
  <c r="J29" i="14"/>
  <c r="I32" i="14"/>
  <c r="H32" i="14" s="1"/>
  <c r="J35" i="14"/>
  <c r="J23" i="14"/>
  <c r="I26" i="14"/>
  <c r="H26" i="14" s="1"/>
  <c r="I31" i="14"/>
  <c r="H31" i="14" s="1"/>
  <c r="I37" i="14"/>
  <c r="H37" i="14" s="1"/>
  <c r="I16" i="14"/>
  <c r="H16" i="14" s="1"/>
  <c r="I22" i="14"/>
  <c r="H22" i="14" s="1"/>
  <c r="G22" i="14"/>
  <c r="G28" i="14"/>
  <c r="G34" i="14"/>
  <c r="I28" i="14"/>
  <c r="H28" i="14" s="1"/>
  <c r="J16" i="14"/>
  <c r="G20" i="14"/>
  <c r="G26" i="14"/>
  <c r="G32" i="14"/>
  <c r="I20" i="14"/>
  <c r="H20" i="14" s="1"/>
  <c r="G13" i="14"/>
  <c r="G17" i="14"/>
  <c r="F17" i="14" s="1"/>
  <c r="E17" i="14"/>
  <c r="F16" i="14"/>
  <c r="E16" i="14" s="1"/>
  <c r="G15" i="14"/>
  <c r="I13" i="14"/>
  <c r="H13" i="14" s="1"/>
  <c r="J14" i="14"/>
  <c r="I14" i="14"/>
  <c r="H14" i="14" s="1"/>
  <c r="J15" i="14"/>
  <c r="J17" i="14"/>
  <c r="F88" i="19"/>
  <c r="F67" i="19"/>
  <c r="F46" i="19"/>
  <c r="F13" i="14"/>
  <c r="E13" i="14"/>
  <c r="D13" i="14"/>
  <c r="T12" i="14"/>
  <c r="J12" i="14" s="1"/>
  <c r="O12" i="14"/>
  <c r="N12" i="14"/>
  <c r="M12" i="14"/>
  <c r="L12" i="14"/>
  <c r="D12" i="14"/>
  <c r="T11" i="14"/>
  <c r="G11" i="14" s="1"/>
  <c r="O11" i="14"/>
  <c r="N11" i="14"/>
  <c r="M11" i="14"/>
  <c r="L11" i="14"/>
  <c r="D11" i="14"/>
  <c r="T10" i="14"/>
  <c r="J10" i="14" s="1"/>
  <c r="O10" i="14"/>
  <c r="N10" i="14"/>
  <c r="M10" i="14"/>
  <c r="L10" i="14"/>
  <c r="D10" i="14"/>
  <c r="T9" i="14"/>
  <c r="F12" i="14" l="1"/>
  <c r="E12" i="14" s="1"/>
  <c r="G12" i="14"/>
  <c r="I12" i="14"/>
  <c r="H12" i="14" s="1"/>
  <c r="F11" i="14"/>
  <c r="E11" i="14"/>
  <c r="G10" i="14"/>
  <c r="F10" i="14"/>
  <c r="E10" i="14"/>
  <c r="I10" i="14"/>
  <c r="H10" i="14" s="1"/>
  <c r="J11" i="14"/>
  <c r="I11" i="14"/>
  <c r="H11" i="14" s="1"/>
  <c r="O9" i="14"/>
  <c r="N9" i="14"/>
  <c r="M9" i="14"/>
  <c r="L9" i="14"/>
  <c r="J9" i="14"/>
  <c r="I9" i="14"/>
  <c r="H9" i="14" s="1"/>
  <c r="G9" i="14"/>
  <c r="D9" i="14"/>
  <c r="T8" i="14"/>
  <c r="I8" i="14" s="1"/>
  <c r="H8" i="14" s="1"/>
  <c r="O8" i="14"/>
  <c r="N8" i="14"/>
  <c r="M8" i="14"/>
  <c r="L8" i="14"/>
  <c r="D8" i="14"/>
  <c r="O4" i="14"/>
  <c r="E9" i="14" l="1"/>
  <c r="F9" i="14"/>
  <c r="G8" i="14"/>
  <c r="F8" i="14"/>
  <c r="E8" i="14"/>
  <c r="J8" i="14"/>
  <c r="F12" i="11" l="1"/>
  <c r="F11" i="11"/>
  <c r="P1" i="11" l="1"/>
  <c r="AH42" i="5"/>
  <c r="AH37" i="5"/>
  <c r="Z23" i="5"/>
  <c r="F22" i="5"/>
  <c r="Z20" i="5"/>
  <c r="Z17" i="5"/>
  <c r="F17" i="5"/>
  <c r="H44" i="17" l="1"/>
  <c r="P43" i="4"/>
  <c r="O43" i="4"/>
  <c r="N43" i="4"/>
  <c r="M43" i="4"/>
  <c r="L43" i="4"/>
  <c r="K43" i="4"/>
  <c r="J43" i="4"/>
  <c r="I43" i="4"/>
  <c r="P42" i="4"/>
  <c r="O42" i="4"/>
  <c r="N42" i="4"/>
  <c r="M42" i="4"/>
  <c r="L42" i="4"/>
  <c r="K42" i="4"/>
  <c r="J42" i="4"/>
  <c r="I42" i="4"/>
  <c r="P41" i="4"/>
  <c r="O41" i="4"/>
  <c r="N41" i="4"/>
  <c r="M41" i="4"/>
  <c r="L41" i="4"/>
  <c r="K41" i="4"/>
  <c r="J41" i="4"/>
  <c r="I41" i="4"/>
  <c r="P40" i="4"/>
  <c r="O40" i="4"/>
  <c r="N40" i="4"/>
  <c r="M40" i="4"/>
  <c r="L40" i="4"/>
  <c r="K40" i="4"/>
  <c r="J40" i="4"/>
  <c r="I40" i="4"/>
  <c r="P39" i="4"/>
  <c r="O39" i="4"/>
  <c r="N39" i="4"/>
  <c r="M39" i="4"/>
  <c r="L39" i="4"/>
  <c r="K39" i="4"/>
  <c r="J39" i="4"/>
  <c r="I39" i="4"/>
  <c r="P38" i="4"/>
  <c r="O38" i="4"/>
  <c r="N38" i="4"/>
  <c r="M38" i="4"/>
  <c r="L38" i="4"/>
  <c r="K38" i="4"/>
  <c r="J38" i="4"/>
  <c r="I38" i="4"/>
  <c r="P30" i="4"/>
  <c r="O30" i="4"/>
  <c r="N30" i="4"/>
  <c r="M30" i="4"/>
  <c r="L30" i="4"/>
  <c r="K30" i="4"/>
  <c r="J30" i="4"/>
  <c r="I30" i="4"/>
  <c r="H30" i="4"/>
  <c r="G30" i="4"/>
  <c r="F30" i="4"/>
  <c r="E9" i="5" l="1"/>
  <c r="D9" i="5"/>
  <c r="E30" i="4"/>
  <c r="P27" i="4"/>
  <c r="O27" i="4"/>
  <c r="N27" i="4"/>
  <c r="M27" i="4"/>
  <c r="L27" i="4"/>
  <c r="K27" i="4"/>
  <c r="J27" i="4"/>
  <c r="I27" i="4"/>
  <c r="H27" i="4"/>
  <c r="G27" i="4"/>
  <c r="F27" i="4"/>
  <c r="E27" i="4"/>
  <c r="P26" i="4"/>
  <c r="O26" i="4"/>
  <c r="N26" i="4"/>
  <c r="M26" i="4"/>
  <c r="L26" i="4"/>
  <c r="K26" i="4"/>
  <c r="J26" i="4"/>
  <c r="I26" i="4"/>
  <c r="H26" i="4"/>
  <c r="G26" i="4"/>
  <c r="F26" i="4"/>
  <c r="E26" i="4"/>
  <c r="P25" i="4"/>
  <c r="O25" i="4"/>
  <c r="N25" i="4"/>
  <c r="M25" i="4"/>
  <c r="L25" i="4"/>
  <c r="K25" i="4"/>
  <c r="J25" i="4"/>
  <c r="I25" i="4"/>
  <c r="H25" i="4"/>
  <c r="G25" i="4"/>
  <c r="F25" i="4"/>
  <c r="E25" i="4"/>
  <c r="P24" i="4"/>
  <c r="O24" i="4"/>
  <c r="N24" i="4"/>
  <c r="M24" i="4"/>
  <c r="L24" i="4"/>
  <c r="K24" i="4"/>
  <c r="J24" i="4"/>
  <c r="I24" i="4"/>
  <c r="H24" i="4"/>
  <c r="G24" i="4"/>
  <c r="F24" i="4"/>
  <c r="E24" i="4"/>
  <c r="I21" i="4"/>
  <c r="H21" i="4"/>
  <c r="G21" i="4"/>
  <c r="F21" i="4"/>
  <c r="E21" i="4"/>
  <c r="AS9" i="5" l="1"/>
  <c r="AO9" i="5" s="1"/>
  <c r="R9" i="5"/>
  <c r="I19" i="4"/>
  <c r="H19" i="4"/>
  <c r="G19" i="4"/>
  <c r="F19" i="4"/>
  <c r="E19" i="4"/>
  <c r="I18" i="4"/>
  <c r="H18" i="4"/>
  <c r="G18" i="4"/>
  <c r="F18" i="4"/>
  <c r="E18" i="4"/>
  <c r="I17" i="4"/>
  <c r="H17" i="4"/>
  <c r="G17" i="4"/>
  <c r="F17" i="4"/>
  <c r="E17" i="4"/>
  <c r="AL9" i="5" l="1"/>
  <c r="AQ9" i="5"/>
  <c r="AK9" i="5"/>
  <c r="AP9" i="5"/>
  <c r="AJ9" i="5"/>
  <c r="AN9" i="5"/>
  <c r="AM9" i="5" s="1"/>
  <c r="AA11" i="4"/>
  <c r="F11" i="4" s="1"/>
  <c r="A11" i="4" s="1"/>
  <c r="M6" i="4"/>
  <c r="E6" i="4"/>
  <c r="F49" i="1"/>
  <c r="F48" i="1"/>
  <c r="F47" i="1"/>
  <c r="F46" i="1"/>
  <c r="AH43" i="1"/>
  <c r="AF43" i="1"/>
  <c r="AE43" i="1"/>
  <c r="S43" i="1" l="1"/>
  <c r="C43" i="1"/>
  <c r="A43" i="1" s="1"/>
  <c r="AB39" i="1"/>
  <c r="AA39" i="1"/>
  <c r="Z39" i="1"/>
  <c r="Y39" i="1"/>
  <c r="X39" i="1"/>
  <c r="W39" i="1"/>
  <c r="V39" i="1"/>
  <c r="U39" i="1"/>
  <c r="T39" i="1"/>
  <c r="S39" i="1"/>
  <c r="R39" i="1"/>
  <c r="Q39" i="1"/>
  <c r="P39" i="1"/>
  <c r="O39" i="1"/>
  <c r="N39" i="1"/>
  <c r="M39" i="1"/>
  <c r="L39" i="1"/>
  <c r="K39" i="1"/>
  <c r="J39" i="1"/>
  <c r="I39" i="1"/>
  <c r="H39" i="1"/>
  <c r="G39" i="1"/>
  <c r="F39" i="1"/>
  <c r="AB38" i="1"/>
  <c r="AA38" i="1"/>
  <c r="Z38" i="1"/>
  <c r="Y38" i="1"/>
  <c r="X38" i="1"/>
  <c r="W38" i="1"/>
  <c r="V38" i="1"/>
  <c r="U38" i="1"/>
  <c r="T38" i="1"/>
  <c r="S38" i="1"/>
  <c r="R38" i="1"/>
  <c r="Q38" i="1"/>
  <c r="P38" i="1"/>
  <c r="O38" i="1"/>
  <c r="N38" i="1"/>
  <c r="M38" i="1"/>
  <c r="L38" i="1"/>
  <c r="K38" i="1"/>
  <c r="J38" i="1"/>
  <c r="I38" i="1"/>
  <c r="H38" i="1"/>
  <c r="G38" i="1"/>
  <c r="F38" i="1"/>
  <c r="R37" i="1"/>
  <c r="Q37" i="1"/>
  <c r="P37" i="1"/>
  <c r="O37" i="1"/>
  <c r="N37" i="1"/>
  <c r="M37" i="1"/>
  <c r="L37" i="1"/>
  <c r="K37" i="1"/>
  <c r="J37" i="1"/>
  <c r="I37" i="1"/>
  <c r="H37" i="1"/>
  <c r="G37" i="1"/>
  <c r="F37" i="1"/>
  <c r="R36" i="1"/>
  <c r="Q36" i="1"/>
  <c r="P36" i="1"/>
  <c r="O36" i="1"/>
  <c r="N36" i="1"/>
  <c r="M36" i="1"/>
  <c r="L36" i="1"/>
  <c r="K36" i="1"/>
  <c r="J36" i="1"/>
  <c r="I36" i="1"/>
  <c r="H36" i="1"/>
  <c r="G36" i="1"/>
  <c r="F36" i="1"/>
  <c r="AB35" i="1"/>
  <c r="AA35" i="1"/>
  <c r="Z35" i="1"/>
  <c r="Y35" i="1"/>
  <c r="X35" i="1"/>
  <c r="W35" i="1"/>
  <c r="V35" i="1"/>
  <c r="U35" i="1"/>
  <c r="T35" i="1"/>
  <c r="S35" i="1"/>
  <c r="R35" i="1"/>
  <c r="Q35" i="1"/>
  <c r="P35" i="1"/>
  <c r="O35" i="1"/>
  <c r="N35" i="1"/>
  <c r="M35" i="1"/>
  <c r="L35" i="1"/>
  <c r="K35" i="1"/>
  <c r="J35" i="1"/>
  <c r="I35" i="1"/>
  <c r="H35" i="1"/>
  <c r="G35" i="1"/>
  <c r="F35" i="1"/>
  <c r="AB34" i="1"/>
  <c r="AA34" i="1"/>
  <c r="Z34" i="1"/>
  <c r="Y34" i="1"/>
  <c r="X34" i="1"/>
  <c r="W34" i="1"/>
  <c r="V34" i="1"/>
  <c r="U34" i="1"/>
  <c r="T34" i="1"/>
  <c r="S34" i="1"/>
  <c r="R34" i="1"/>
  <c r="Q34" i="1"/>
  <c r="P34" i="1"/>
  <c r="O34" i="1"/>
  <c r="N34" i="1"/>
  <c r="M34" i="1"/>
  <c r="L34" i="1"/>
  <c r="K34" i="1"/>
  <c r="J34" i="1"/>
  <c r="I34" i="1"/>
  <c r="H34" i="1"/>
  <c r="G34" i="1"/>
  <c r="F34" i="1"/>
  <c r="M33" i="1"/>
  <c r="L33" i="1"/>
  <c r="K33" i="1"/>
  <c r="J33" i="1"/>
  <c r="I33" i="1"/>
  <c r="H33" i="1"/>
  <c r="G33" i="1"/>
  <c r="F33" i="1"/>
  <c r="Y32" i="1"/>
  <c r="X32" i="1"/>
  <c r="W32" i="1"/>
  <c r="V32" i="1"/>
  <c r="U32" i="1"/>
  <c r="T32" i="1"/>
  <c r="S32" i="1"/>
  <c r="R32" i="1"/>
  <c r="Q32" i="1"/>
  <c r="P32" i="1"/>
  <c r="O32" i="1"/>
  <c r="N32" i="1"/>
  <c r="M32" i="1"/>
  <c r="L32" i="1"/>
  <c r="K32" i="1"/>
  <c r="J32" i="1"/>
  <c r="I32" i="1"/>
  <c r="H32" i="1"/>
  <c r="G32" i="1"/>
  <c r="F32" i="1"/>
  <c r="X31" i="1"/>
  <c r="W31" i="1"/>
  <c r="V31" i="1"/>
  <c r="U31" i="1"/>
  <c r="T31" i="1"/>
  <c r="S31" i="1"/>
  <c r="R31" i="1"/>
  <c r="Q31" i="1"/>
  <c r="P31" i="1"/>
  <c r="O31" i="1"/>
  <c r="N31" i="1"/>
  <c r="M31" i="1"/>
  <c r="L31" i="1"/>
  <c r="K31" i="1"/>
  <c r="J31" i="1"/>
  <c r="I31" i="1"/>
  <c r="H31" i="1"/>
  <c r="G31" i="1"/>
  <c r="F31" i="1"/>
  <c r="AB30" i="1"/>
  <c r="AA30" i="1"/>
  <c r="Z30" i="1"/>
  <c r="Y30" i="1"/>
  <c r="X30" i="1"/>
  <c r="W30" i="1"/>
  <c r="V30" i="1"/>
  <c r="U30" i="1"/>
  <c r="T30" i="1"/>
  <c r="S30" i="1"/>
  <c r="R30" i="1"/>
  <c r="Q30" i="1"/>
  <c r="P30" i="1"/>
  <c r="O30" i="1"/>
  <c r="N30" i="1"/>
  <c r="M30" i="1"/>
  <c r="L30" i="1"/>
  <c r="K30" i="1"/>
  <c r="J30" i="1"/>
  <c r="I30" i="1"/>
  <c r="H30" i="1"/>
  <c r="G30" i="1"/>
  <c r="F30" i="1"/>
  <c r="AB29" i="1"/>
  <c r="AA29" i="1"/>
  <c r="Z29" i="1"/>
  <c r="Y29" i="1"/>
  <c r="X29" i="1"/>
  <c r="W29" i="1"/>
  <c r="V29" i="1"/>
  <c r="U29" i="1"/>
  <c r="T29" i="1"/>
  <c r="S29" i="1"/>
  <c r="R29" i="1"/>
  <c r="Q29" i="1"/>
  <c r="P29" i="1"/>
  <c r="O29" i="1"/>
  <c r="N29" i="1"/>
  <c r="M29" i="1"/>
  <c r="L29" i="1"/>
  <c r="K29" i="1"/>
  <c r="J29" i="1"/>
  <c r="I29" i="1"/>
  <c r="H29" i="1"/>
  <c r="G29" i="1"/>
  <c r="F29" i="1"/>
  <c r="AB28" i="1"/>
  <c r="AA28" i="1"/>
  <c r="Z28" i="1"/>
  <c r="Y28" i="1"/>
  <c r="X28" i="1"/>
  <c r="W28" i="1"/>
  <c r="V28" i="1"/>
  <c r="U28" i="1"/>
  <c r="T28" i="1"/>
  <c r="S28" i="1"/>
  <c r="R28" i="1"/>
  <c r="Q28" i="1"/>
  <c r="P28" i="1"/>
  <c r="O28" i="1"/>
  <c r="N28" i="1"/>
  <c r="M28" i="1"/>
  <c r="L28" i="1"/>
  <c r="K28" i="1"/>
  <c r="J28" i="1"/>
  <c r="I28" i="1"/>
  <c r="H28" i="1"/>
  <c r="G28" i="1"/>
  <c r="F28" i="1"/>
  <c r="AB24" i="1"/>
  <c r="AA24" i="1"/>
  <c r="Z24" i="1"/>
  <c r="Y24" i="1"/>
  <c r="X24" i="1"/>
  <c r="W24" i="1"/>
  <c r="V24" i="1"/>
  <c r="U24" i="1"/>
  <c r="T24" i="1"/>
  <c r="S24" i="1"/>
  <c r="R24" i="1"/>
  <c r="Q24" i="1"/>
  <c r="P24" i="1"/>
  <c r="O24" i="1"/>
  <c r="N24" i="1"/>
  <c r="M24" i="1"/>
  <c r="L24" i="1"/>
  <c r="K24" i="1"/>
  <c r="J24" i="1"/>
  <c r="I24" i="1"/>
  <c r="H24" i="1"/>
  <c r="G24" i="1"/>
  <c r="F24" i="1"/>
  <c r="AB23" i="1"/>
  <c r="AA23" i="1"/>
  <c r="Z23" i="1"/>
  <c r="Y23" i="1"/>
  <c r="X23" i="1"/>
  <c r="W23" i="1"/>
  <c r="V23" i="1"/>
  <c r="U23" i="1"/>
  <c r="T23" i="1"/>
  <c r="S23" i="1"/>
  <c r="R23" i="1"/>
  <c r="Q23" i="1"/>
  <c r="P23" i="1"/>
  <c r="O23" i="1"/>
  <c r="N23" i="1"/>
  <c r="M23" i="1"/>
  <c r="L23" i="1"/>
  <c r="K23" i="1"/>
  <c r="J23" i="1"/>
  <c r="I23" i="1"/>
  <c r="H23" i="1"/>
  <c r="G23" i="1"/>
  <c r="F23" i="1"/>
  <c r="R22" i="1"/>
  <c r="Q22" i="1"/>
  <c r="P22" i="1"/>
  <c r="O22" i="1"/>
  <c r="N22" i="1"/>
  <c r="M22" i="1"/>
  <c r="L22" i="1"/>
  <c r="K22" i="1"/>
  <c r="J22" i="1"/>
  <c r="I22" i="1"/>
  <c r="H22" i="1"/>
  <c r="G22" i="1"/>
  <c r="F22" i="1"/>
  <c r="R21" i="1"/>
  <c r="Q21" i="1"/>
  <c r="P21" i="1"/>
  <c r="O21" i="1"/>
  <c r="N21" i="1"/>
  <c r="M21" i="1"/>
  <c r="L21" i="1"/>
  <c r="K21" i="1"/>
  <c r="J21" i="1"/>
  <c r="I21" i="1"/>
  <c r="H21" i="1"/>
  <c r="G21" i="1"/>
  <c r="F21" i="1"/>
  <c r="AB20" i="1"/>
  <c r="AA20" i="1"/>
  <c r="Z20" i="1"/>
  <c r="Y20" i="1"/>
  <c r="X20" i="1"/>
  <c r="W20" i="1"/>
  <c r="V20" i="1"/>
  <c r="U20" i="1"/>
  <c r="T20" i="1"/>
  <c r="S20" i="1"/>
  <c r="R20" i="1"/>
  <c r="Q20" i="1"/>
  <c r="P20" i="1"/>
  <c r="O20" i="1"/>
  <c r="N20" i="1"/>
  <c r="M20" i="1"/>
  <c r="L20" i="1"/>
  <c r="K20" i="1"/>
  <c r="J20" i="1"/>
  <c r="I20" i="1"/>
  <c r="H20" i="1"/>
  <c r="G20" i="1"/>
  <c r="F20" i="1"/>
  <c r="AB19" i="1"/>
  <c r="AA19" i="1"/>
  <c r="Z19" i="1"/>
  <c r="Y19" i="1"/>
  <c r="X19" i="1"/>
  <c r="W19" i="1"/>
  <c r="V19" i="1"/>
  <c r="U19" i="1"/>
  <c r="T19" i="1"/>
  <c r="S19" i="1"/>
  <c r="R19" i="1"/>
  <c r="Q19" i="1"/>
  <c r="P19" i="1"/>
  <c r="O19" i="1"/>
  <c r="N19" i="1"/>
  <c r="M19" i="1"/>
  <c r="L19" i="1"/>
  <c r="K19" i="1"/>
  <c r="J19" i="1"/>
  <c r="I19" i="1"/>
  <c r="H19" i="1"/>
  <c r="G19" i="1"/>
  <c r="F19" i="1"/>
  <c r="M18" i="1"/>
  <c r="L18" i="1"/>
  <c r="K18" i="1"/>
  <c r="J18" i="1"/>
  <c r="I18" i="1"/>
  <c r="H18" i="1"/>
  <c r="G18" i="1"/>
  <c r="F18" i="1"/>
  <c r="Y17" i="1"/>
  <c r="X17" i="1"/>
  <c r="W17" i="1"/>
  <c r="V17" i="1"/>
  <c r="U17" i="1"/>
  <c r="T17" i="1"/>
  <c r="S17" i="1"/>
  <c r="R17" i="1"/>
  <c r="Q17" i="1"/>
  <c r="P17" i="1"/>
  <c r="O17" i="1"/>
  <c r="N17" i="1"/>
  <c r="M17" i="1"/>
  <c r="L17" i="1"/>
  <c r="K17" i="1"/>
  <c r="J17" i="1"/>
  <c r="I17" i="1"/>
  <c r="H17" i="1"/>
  <c r="G17" i="1"/>
  <c r="F17" i="1"/>
  <c r="X16" i="1"/>
  <c r="W16" i="1"/>
  <c r="V16" i="1"/>
  <c r="U16" i="1"/>
  <c r="T16" i="1"/>
  <c r="S16" i="1"/>
  <c r="R16" i="1"/>
  <c r="Q16" i="1"/>
  <c r="P16" i="1"/>
  <c r="O16" i="1"/>
  <c r="N16" i="1"/>
  <c r="M16" i="1"/>
  <c r="L16" i="1"/>
  <c r="K16" i="1"/>
  <c r="J16" i="1"/>
  <c r="I16" i="1"/>
  <c r="H16" i="1"/>
  <c r="G16" i="1"/>
  <c r="F16" i="1"/>
  <c r="AB15" i="1"/>
  <c r="AA15" i="1"/>
  <c r="Z15" i="1"/>
  <c r="Y15" i="1"/>
  <c r="X15" i="1"/>
  <c r="W15" i="1"/>
  <c r="V15" i="1"/>
  <c r="U15" i="1"/>
  <c r="T15" i="1"/>
  <c r="S15" i="1"/>
  <c r="R15" i="1"/>
  <c r="Q15" i="1"/>
  <c r="P15" i="1"/>
  <c r="O15" i="1"/>
  <c r="N15" i="1"/>
  <c r="M15" i="1"/>
  <c r="L15" i="1"/>
  <c r="K15" i="1"/>
  <c r="J15" i="1"/>
  <c r="I15" i="1"/>
  <c r="H15" i="1"/>
  <c r="G15" i="1"/>
  <c r="F15" i="1"/>
  <c r="L12" i="1" l="1"/>
  <c r="D12" i="1" s="1"/>
  <c r="AB11" i="1"/>
  <c r="AA11" i="1"/>
  <c r="Z11" i="1"/>
  <c r="Y11" i="1"/>
  <c r="X11" i="1"/>
  <c r="W11" i="1"/>
  <c r="V11" i="1"/>
  <c r="U11" i="1"/>
  <c r="T11" i="1"/>
  <c r="S11" i="1"/>
  <c r="R11" i="1"/>
  <c r="Q11" i="1"/>
  <c r="P11" i="1"/>
  <c r="O11" i="1"/>
  <c r="N11" i="1"/>
  <c r="M11" i="1"/>
  <c r="L11" i="1"/>
  <c r="K11" i="1"/>
  <c r="J11" i="1"/>
  <c r="I11" i="1"/>
  <c r="H11" i="1"/>
  <c r="G11" i="1"/>
  <c r="F11" i="1"/>
  <c r="E11" i="1"/>
  <c r="D11" i="1"/>
  <c r="AB10" i="1"/>
  <c r="AA10" i="1"/>
  <c r="Z10" i="1"/>
  <c r="Y10" i="1"/>
  <c r="X10" i="1"/>
  <c r="W10" i="1"/>
  <c r="V10" i="1"/>
  <c r="U10" i="1"/>
  <c r="T10" i="1"/>
  <c r="S10" i="1"/>
  <c r="R10" i="1"/>
  <c r="Q10" i="1"/>
  <c r="P10" i="1"/>
  <c r="O10" i="1"/>
  <c r="Q12" i="1" l="1"/>
  <c r="N10" i="1"/>
  <c r="M10" i="1"/>
  <c r="L10" i="1"/>
  <c r="K10" i="1"/>
  <c r="J10" i="1"/>
  <c r="I10" i="1"/>
  <c r="H10" i="1"/>
  <c r="G10" i="1"/>
  <c r="F10" i="1"/>
  <c r="E10" i="1"/>
  <c r="D10" i="1"/>
  <c r="V7" i="1"/>
  <c r="Q7" i="1"/>
  <c r="J7" i="1"/>
  <c r="I7" i="1"/>
  <c r="H7" i="1"/>
  <c r="G7" i="1"/>
  <c r="F7" i="1"/>
  <c r="E7" i="1"/>
  <c r="J4" i="15"/>
  <c r="E4" i="15"/>
  <c r="J3" i="15"/>
  <c r="J2" i="15"/>
  <c r="E3" i="15" l="1"/>
  <c r="B35" i="15" s="1"/>
  <c r="N106" i="8"/>
  <c r="S106" i="8" s="1"/>
  <c r="M106" i="8"/>
  <c r="N105" i="8"/>
  <c r="M105" i="8"/>
  <c r="P105" i="8" s="1"/>
  <c r="O105" i="8" s="1"/>
  <c r="N104" i="8"/>
  <c r="M104" i="8"/>
  <c r="P104" i="8" s="1"/>
  <c r="O104" i="8" s="1"/>
  <c r="J104" i="8"/>
  <c r="E104" i="8"/>
  <c r="L13" i="5" s="1"/>
  <c r="J103" i="8"/>
  <c r="C103" i="8"/>
  <c r="J102" i="8"/>
  <c r="J101" i="8"/>
  <c r="C101" i="8"/>
  <c r="N100" i="8"/>
  <c r="M100" i="8"/>
  <c r="J100" i="8"/>
  <c r="C100" i="8"/>
  <c r="F13" i="5" l="1"/>
  <c r="F12" i="5"/>
  <c r="P100" i="8"/>
  <c r="O100" i="8"/>
  <c r="Q100" i="8"/>
  <c r="Q106" i="8"/>
  <c r="Q105" i="8"/>
  <c r="R105" i="8" s="1"/>
  <c r="S100" i="8"/>
  <c r="Q104" i="8"/>
  <c r="R104" i="8" s="1"/>
  <c r="S105" i="8"/>
  <c r="S104" i="8"/>
  <c r="P106" i="8"/>
  <c r="O106" i="8" s="1"/>
  <c r="R100" i="8" l="1"/>
  <c r="AM40" i="5"/>
  <c r="AM41" i="5"/>
  <c r="E13" i="5"/>
  <c r="D13" i="5"/>
  <c r="X13" i="5" s="1"/>
  <c r="C13" i="5"/>
  <c r="E12" i="5"/>
  <c r="C12" i="5"/>
  <c r="D12" i="5"/>
  <c r="AS12" i="5" s="1"/>
  <c r="AM37" i="5"/>
  <c r="R106" i="8"/>
  <c r="AM42" i="5" l="1"/>
  <c r="AS13" i="5"/>
  <c r="AM13" i="5" s="1"/>
  <c r="R13" i="5"/>
  <c r="AL12" i="5"/>
  <c r="AM12" i="5"/>
  <c r="AK12" i="5"/>
  <c r="AQ12" i="5"/>
  <c r="AN12" i="5"/>
  <c r="AP12" i="5"/>
  <c r="AO12" i="5"/>
  <c r="AJ12" i="5"/>
  <c r="R12" i="5"/>
  <c r="X12" i="5"/>
  <c r="N99" i="8"/>
  <c r="M99" i="8"/>
  <c r="J99" i="8"/>
  <c r="E99" i="8"/>
  <c r="L12" i="5" l="1"/>
  <c r="L11" i="5"/>
  <c r="AO13" i="5"/>
  <c r="AP13" i="5"/>
  <c r="AQ13" i="5"/>
  <c r="AK13" i="5"/>
  <c r="AJ13" i="5"/>
  <c r="AN13" i="5"/>
  <c r="AL13" i="5"/>
  <c r="O99" i="8"/>
  <c r="Q99" i="8"/>
  <c r="P99" i="8"/>
  <c r="N98" i="8"/>
  <c r="M98" i="8"/>
  <c r="J98" i="8"/>
  <c r="E98" i="8"/>
  <c r="P97" i="8"/>
  <c r="J97" i="8"/>
  <c r="Q98" i="8" l="1"/>
  <c r="W98" i="8"/>
  <c r="O98" i="8"/>
  <c r="R99" i="8"/>
  <c r="P98" i="8"/>
  <c r="Q97" i="8"/>
  <c r="R98" i="8" l="1"/>
  <c r="U98" i="8" s="1"/>
  <c r="S98" i="8" s="1"/>
  <c r="X11" i="5"/>
  <c r="U99" i="8"/>
  <c r="W99" i="8" s="1"/>
  <c r="AF23" i="5"/>
  <c r="R97" i="8"/>
  <c r="N96" i="8"/>
  <c r="J96" i="8"/>
  <c r="E96" i="8"/>
  <c r="L10" i="5" s="1"/>
  <c r="AF20" i="5" l="1"/>
  <c r="S99" i="8"/>
  <c r="V99" i="8"/>
  <c r="X99" i="8" s="1"/>
  <c r="V98" i="8"/>
  <c r="X98" i="8" s="1"/>
  <c r="U97" i="8"/>
  <c r="W97" i="8" s="1"/>
  <c r="AF17" i="5"/>
  <c r="P96" i="8"/>
  <c r="Q96" i="8"/>
  <c r="N95" i="8"/>
  <c r="M95" i="8"/>
  <c r="J95" i="8"/>
  <c r="E95" i="8"/>
  <c r="D82" i="8"/>
  <c r="D81" i="8"/>
  <c r="D80" i="8"/>
  <c r="D60" i="8"/>
  <c r="L9" i="5" l="1"/>
  <c r="P95" i="8"/>
  <c r="O95" i="8"/>
  <c r="S97" i="8"/>
  <c r="J33" i="4"/>
  <c r="K33" i="4"/>
  <c r="M33" i="4"/>
  <c r="I33" i="4"/>
  <c r="L33" i="4"/>
  <c r="M35" i="4"/>
  <c r="I35" i="4"/>
  <c r="J35" i="4"/>
  <c r="P35" i="4"/>
  <c r="K35" i="4"/>
  <c r="N35" i="4"/>
  <c r="L35" i="4"/>
  <c r="M34" i="4"/>
  <c r="I34" i="4"/>
  <c r="P34" i="4"/>
  <c r="L34" i="4"/>
  <c r="J34" i="4"/>
  <c r="K34" i="4"/>
  <c r="N34" i="4"/>
  <c r="P33" i="4"/>
  <c r="N33" i="4"/>
  <c r="F9" i="4"/>
  <c r="G20" i="4"/>
  <c r="H20" i="4"/>
  <c r="I20" i="4"/>
  <c r="E20" i="4"/>
  <c r="F20" i="4"/>
  <c r="R96" i="8"/>
  <c r="Q95" i="8"/>
  <c r="R95" i="8" s="1"/>
  <c r="J53" i="8"/>
  <c r="I53" i="8"/>
  <c r="J52" i="8"/>
  <c r="I52" i="8"/>
  <c r="J51" i="8"/>
  <c r="I51" i="8"/>
  <c r="J49" i="8"/>
  <c r="I49" i="8"/>
  <c r="G44" i="8"/>
  <c r="G42" i="8"/>
  <c r="G32" i="8"/>
  <c r="G30" i="8"/>
  <c r="L52" i="8" l="1"/>
  <c r="K52" i="8" s="1"/>
  <c r="M51" i="8"/>
  <c r="L51" i="8" s="1"/>
  <c r="K51" i="8"/>
  <c r="L49" i="8"/>
  <c r="K49" i="8" s="1"/>
  <c r="L53" i="8"/>
  <c r="K53" i="8" s="1"/>
  <c r="X10" i="5"/>
  <c r="X9" i="5"/>
  <c r="M49" i="8"/>
  <c r="M53" i="8"/>
  <c r="M52" i="8"/>
  <c r="U96" i="8"/>
  <c r="L22" i="5"/>
  <c r="L17" i="5"/>
  <c r="U95" i="8"/>
  <c r="S96" i="8"/>
  <c r="F10" i="4"/>
  <c r="F12" i="4"/>
  <c r="L12" i="4" s="1"/>
  <c r="F13" i="4"/>
  <c r="F14" i="4"/>
  <c r="H13" i="4" l="1"/>
  <c r="H10" i="4"/>
  <c r="I14" i="4"/>
  <c r="V96" i="8"/>
  <c r="X96" i="8" s="1"/>
  <c r="W96" i="8"/>
  <c r="S95" i="8"/>
  <c r="W95" i="8"/>
  <c r="K14" i="4"/>
  <c r="H14" i="4"/>
  <c r="K12" i="4"/>
  <c r="O14" i="4"/>
  <c r="K10" i="4"/>
  <c r="L10" i="4"/>
  <c r="N14" i="4"/>
  <c r="L14" i="4"/>
  <c r="N13" i="4"/>
  <c r="L13" i="4"/>
  <c r="O13" i="4"/>
  <c r="O12" i="4"/>
  <c r="K13" i="4"/>
  <c r="I13" i="4"/>
  <c r="I10" i="4"/>
  <c r="O10" i="4"/>
  <c r="N10" i="4"/>
  <c r="H12" i="4"/>
  <c r="I12" i="4"/>
  <c r="N12" i="4"/>
  <c r="Y98" i="8"/>
  <c r="Z98" i="8" s="1"/>
  <c r="V95" i="8"/>
  <c r="Y95" i="8" s="1"/>
  <c r="V97" i="8"/>
  <c r="X97" i="8" s="1"/>
  <c r="Y99" i="8"/>
  <c r="Y96" i="8" l="1"/>
  <c r="Z96" i="8" s="1"/>
  <c r="Y97" i="8"/>
  <c r="Z97" i="8" s="1"/>
  <c r="X95" i="8"/>
  <c r="AD10" i="5" l="1"/>
  <c r="Z99" i="8"/>
  <c r="Z95" i="8"/>
  <c r="AD9" i="5" l="1"/>
  <c r="AD11" i="5"/>
  <c r="AD12" i="5"/>
</calcChain>
</file>

<file path=xl/comments1.xml><?xml version="1.0" encoding="utf-8"?>
<comments xmlns="http://schemas.openxmlformats.org/spreadsheetml/2006/main">
  <authors>
    <author>owner</author>
  </authors>
  <commentList>
    <comment ref="H104" authorId="0" shapeId="0">
      <text>
        <r>
          <rPr>
            <b/>
            <sz val="9"/>
            <color indexed="81"/>
            <rFont val="ＭＳ Ｐゴシック"/>
            <family val="3"/>
            <charset val="128"/>
          </rPr>
          <t>計量証明事業は、音圧レベル、振動加速レベル、濃度の
合計決算額を入力すること</t>
        </r>
      </text>
    </comment>
  </commentList>
</comments>
</file>

<file path=xl/sharedStrings.xml><?xml version="1.0" encoding="utf-8"?>
<sst xmlns="http://schemas.openxmlformats.org/spreadsheetml/2006/main" count="1453" uniqueCount="981">
  <si>
    <t>　記載にあたっては、下記の事項に留意し記入してください。</t>
    <rPh sb="1" eb="3">
      <t>キサイ</t>
    </rPh>
    <rPh sb="10" eb="12">
      <t>カキ</t>
    </rPh>
    <rPh sb="13" eb="15">
      <t>ジコウ</t>
    </rPh>
    <rPh sb="16" eb="18">
      <t>リュウイ</t>
    </rPh>
    <rPh sb="19" eb="21">
      <t>キニュウ</t>
    </rPh>
    <phoneticPr fontId="3"/>
  </si>
  <si>
    <t>受付番号</t>
    <rPh sb="0" eb="2">
      <t>ウケツケ</t>
    </rPh>
    <rPh sb="2" eb="4">
      <t>バンゴウ</t>
    </rPh>
    <phoneticPr fontId="3"/>
  </si>
  <si>
    <t>前回受付番号</t>
    <rPh sb="0" eb="2">
      <t>ゼンカイ</t>
    </rPh>
    <rPh sb="2" eb="4">
      <t>ウケツケ</t>
    </rPh>
    <rPh sb="4" eb="6">
      <t>バンゴウ</t>
    </rPh>
    <phoneticPr fontId="3"/>
  </si>
  <si>
    <t>新規は不要</t>
    <rPh sb="0" eb="2">
      <t>シンキ</t>
    </rPh>
    <rPh sb="3" eb="5">
      <t>フヨウ</t>
    </rPh>
    <phoneticPr fontId="3"/>
  </si>
  <si>
    <t>継続区分</t>
    <rPh sb="0" eb="2">
      <t>ケイゾク</t>
    </rPh>
    <rPh sb="2" eb="4">
      <t>クブン</t>
    </rPh>
    <phoneticPr fontId="3"/>
  </si>
  <si>
    <t>業者区分</t>
    <rPh sb="0" eb="2">
      <t>ギョウシャ</t>
    </rPh>
    <rPh sb="2" eb="4">
      <t>クブン</t>
    </rPh>
    <phoneticPr fontId="3"/>
  </si>
  <si>
    <t>委任先</t>
    <rPh sb="0" eb="2">
      <t>イニン</t>
    </rPh>
    <rPh sb="2" eb="3">
      <t>サキ</t>
    </rPh>
    <phoneticPr fontId="3"/>
  </si>
  <si>
    <t>法人前後区分</t>
    <rPh sb="0" eb="2">
      <t>ホウジン</t>
    </rPh>
    <rPh sb="2" eb="4">
      <t>ゼンゴ</t>
    </rPh>
    <rPh sb="4" eb="6">
      <t>クブン</t>
    </rPh>
    <phoneticPr fontId="3"/>
  </si>
  <si>
    <t>※</t>
    <phoneticPr fontId="3"/>
  </si>
  <si>
    <t>●商号又は名称</t>
    <rPh sb="1" eb="3">
      <t>ショウゴウ</t>
    </rPh>
    <rPh sb="3" eb="4">
      <t>マタ</t>
    </rPh>
    <rPh sb="5" eb="7">
      <t>メイショウ</t>
    </rPh>
    <phoneticPr fontId="3"/>
  </si>
  <si>
    <t>カナ</t>
    <phoneticPr fontId="3"/>
  </si>
  <si>
    <t>フリガナ</t>
    <phoneticPr fontId="3"/>
  </si>
  <si>
    <t>法人区分</t>
    <rPh sb="0" eb="2">
      <t>ホウジン</t>
    </rPh>
    <rPh sb="2" eb="4">
      <t>クブン</t>
    </rPh>
    <phoneticPr fontId="3"/>
  </si>
  <si>
    <t>株式会社</t>
    <rPh sb="0" eb="2">
      <t>カブシキ</t>
    </rPh>
    <rPh sb="2" eb="4">
      <t>カイシャ</t>
    </rPh>
    <phoneticPr fontId="3"/>
  </si>
  <si>
    <t>有限会社</t>
    <rPh sb="0" eb="2">
      <t>ユウゲン</t>
    </rPh>
    <rPh sb="2" eb="4">
      <t>カイシャ</t>
    </rPh>
    <phoneticPr fontId="3"/>
  </si>
  <si>
    <t>合資会社</t>
    <rPh sb="0" eb="2">
      <t>ゴウシ</t>
    </rPh>
    <rPh sb="2" eb="4">
      <t>カイシャ</t>
    </rPh>
    <phoneticPr fontId="3"/>
  </si>
  <si>
    <t>●委任先情報</t>
    <rPh sb="1" eb="3">
      <t>イニン</t>
    </rPh>
    <rPh sb="3" eb="4">
      <t>サキ</t>
    </rPh>
    <rPh sb="4" eb="6">
      <t>ジョウホウ</t>
    </rPh>
    <phoneticPr fontId="3"/>
  </si>
  <si>
    <t>役職名</t>
    <rPh sb="0" eb="3">
      <t>ヤクショクメイ</t>
    </rPh>
    <phoneticPr fontId="3"/>
  </si>
  <si>
    <t>氏名</t>
    <rPh sb="0" eb="2">
      <t>シメイ</t>
    </rPh>
    <phoneticPr fontId="3"/>
  </si>
  <si>
    <t>郵便番号</t>
    <rPh sb="0" eb="4">
      <t>ユウビンバンゴウ</t>
    </rPh>
    <phoneticPr fontId="3"/>
  </si>
  <si>
    <t>所在地</t>
    <rPh sb="0" eb="3">
      <t>ショザイチ</t>
    </rPh>
    <phoneticPr fontId="3"/>
  </si>
  <si>
    <t>電話番号</t>
    <rPh sb="0" eb="2">
      <t>デンワ</t>
    </rPh>
    <rPh sb="2" eb="4">
      <t>バンゴウ</t>
    </rPh>
    <phoneticPr fontId="3"/>
  </si>
  <si>
    <t>FAX番号</t>
    <rPh sb="3" eb="5">
      <t>バンゴウ</t>
    </rPh>
    <phoneticPr fontId="3"/>
  </si>
  <si>
    <t>Eメールアドレス</t>
    <phoneticPr fontId="3"/>
  </si>
  <si>
    <t>●本店情報</t>
    <rPh sb="1" eb="3">
      <t>ホンテン</t>
    </rPh>
    <rPh sb="3" eb="5">
      <t>ジョウホウ</t>
    </rPh>
    <phoneticPr fontId="3"/>
  </si>
  <si>
    <t>(左詰めで記入してください。代表者氏名の姓と名の間は１文字あけてください。)</t>
    <rPh sb="1" eb="3">
      <t>ヒダリヅ</t>
    </rPh>
    <rPh sb="5" eb="7">
      <t>キニュウ</t>
    </rPh>
    <rPh sb="14" eb="17">
      <t>ダイヒョウシャ</t>
    </rPh>
    <rPh sb="17" eb="19">
      <t>シメイ</t>
    </rPh>
    <rPh sb="20" eb="21">
      <t>セイ</t>
    </rPh>
    <rPh sb="22" eb="23">
      <t>メイ</t>
    </rPh>
    <rPh sb="24" eb="25">
      <t>アイダ</t>
    </rPh>
    <rPh sb="27" eb="29">
      <t>モジ</t>
    </rPh>
    <phoneticPr fontId="3"/>
  </si>
  <si>
    <t>所在地には、丁目、番地、号等を記入し、ハイフン「－」で省略しないでください。</t>
    <rPh sb="0" eb="3">
      <t>ショザイチ</t>
    </rPh>
    <rPh sb="6" eb="8">
      <t>チョウメ</t>
    </rPh>
    <rPh sb="9" eb="11">
      <t>バンチ</t>
    </rPh>
    <rPh sb="12" eb="13">
      <t>ゴウ</t>
    </rPh>
    <rPh sb="13" eb="14">
      <t>トウ</t>
    </rPh>
    <rPh sb="15" eb="17">
      <t>キニュウ</t>
    </rPh>
    <rPh sb="27" eb="29">
      <t>ショウリャク</t>
    </rPh>
    <phoneticPr fontId="3"/>
  </si>
  <si>
    <t>●担当者情報</t>
    <rPh sb="1" eb="4">
      <t>タントウシャ</t>
    </rPh>
    <rPh sb="4" eb="6">
      <t>ジョウホウ</t>
    </rPh>
    <phoneticPr fontId="3"/>
  </si>
  <si>
    <t>部署名</t>
    <rPh sb="0" eb="2">
      <t>ブショ</t>
    </rPh>
    <rPh sb="2" eb="3">
      <t>メイ</t>
    </rPh>
    <phoneticPr fontId="3"/>
  </si>
  <si>
    <t>担当者</t>
    <rPh sb="0" eb="3">
      <t>タントウシャ</t>
    </rPh>
    <phoneticPr fontId="3"/>
  </si>
  <si>
    <t>(申請内容について確認をするため問い合わせをする場合がございますので、記入してください。)</t>
    <rPh sb="1" eb="3">
      <t>シンセイ</t>
    </rPh>
    <rPh sb="3" eb="5">
      <t>ナイヨウ</t>
    </rPh>
    <rPh sb="9" eb="11">
      <t>カクニン</t>
    </rPh>
    <rPh sb="16" eb="17">
      <t>ト</t>
    </rPh>
    <rPh sb="18" eb="19">
      <t>ア</t>
    </rPh>
    <rPh sb="24" eb="26">
      <t>バアイ</t>
    </rPh>
    <rPh sb="35" eb="37">
      <t>キニュウ</t>
    </rPh>
    <phoneticPr fontId="3"/>
  </si>
  <si>
    <t>担当者氏名</t>
    <rPh sb="0" eb="3">
      <t>タントウシャ</t>
    </rPh>
    <rPh sb="3" eb="5">
      <t>シメイ</t>
    </rPh>
    <phoneticPr fontId="3"/>
  </si>
  <si>
    <t>商号名称</t>
    <rPh sb="0" eb="2">
      <t>ショウゴウ</t>
    </rPh>
    <rPh sb="2" eb="4">
      <t>メイショウ</t>
    </rPh>
    <phoneticPr fontId="3"/>
  </si>
  <si>
    <t>記入しないでください。</t>
    <rPh sb="0" eb="2">
      <t>キニュウ</t>
    </rPh>
    <phoneticPr fontId="3"/>
  </si>
  <si>
    <t>商号（カナ）</t>
    <rPh sb="0" eb="2">
      <t>ショウゴウ</t>
    </rPh>
    <phoneticPr fontId="3"/>
  </si>
  <si>
    <t>商号又は名称</t>
    <rPh sb="0" eb="2">
      <t>ショウゴウ</t>
    </rPh>
    <rPh sb="2" eb="3">
      <t>マタ</t>
    </rPh>
    <rPh sb="4" eb="6">
      <t>メイショウ</t>
    </rPh>
    <phoneticPr fontId="3"/>
  </si>
  <si>
    <t>代表者役職名</t>
    <rPh sb="0" eb="3">
      <t>ダイヒョウシャ</t>
    </rPh>
    <rPh sb="3" eb="6">
      <t>ヤクショクメイ</t>
    </rPh>
    <phoneticPr fontId="3"/>
  </si>
  <si>
    <t>代表者氏名（カナ）</t>
    <rPh sb="0" eb="3">
      <t>ダイヒョウシャ</t>
    </rPh>
    <rPh sb="3" eb="5">
      <t>シメイ</t>
    </rPh>
    <phoneticPr fontId="3"/>
  </si>
  <si>
    <t>代表者氏名</t>
    <rPh sb="0" eb="3">
      <t>ダイヒョウシャ</t>
    </rPh>
    <rPh sb="3" eb="5">
      <t>シメイ</t>
    </rPh>
    <phoneticPr fontId="3"/>
  </si>
  <si>
    <t>委任先代表役職名</t>
    <rPh sb="0" eb="2">
      <t>イニン</t>
    </rPh>
    <rPh sb="2" eb="3">
      <t>サキ</t>
    </rPh>
    <rPh sb="3" eb="5">
      <t>ダイヒョウ</t>
    </rPh>
    <rPh sb="5" eb="8">
      <t>ヤクショクメイ</t>
    </rPh>
    <phoneticPr fontId="3"/>
  </si>
  <si>
    <t>本店</t>
    <rPh sb="0" eb="2">
      <t>ホンテン</t>
    </rPh>
    <phoneticPr fontId="3"/>
  </si>
  <si>
    <t>●法人情報（本店）</t>
    <rPh sb="1" eb="3">
      <t>ホウジン</t>
    </rPh>
    <rPh sb="3" eb="5">
      <t>ジョウホウ</t>
    </rPh>
    <rPh sb="6" eb="8">
      <t>ホンテン</t>
    </rPh>
    <phoneticPr fontId="3"/>
  </si>
  <si>
    <t>●法人情報（委任先）</t>
    <rPh sb="1" eb="3">
      <t>ホウジン</t>
    </rPh>
    <rPh sb="3" eb="5">
      <t>ジョウホウ</t>
    </rPh>
    <rPh sb="6" eb="8">
      <t>イニン</t>
    </rPh>
    <rPh sb="8" eb="9">
      <t>サキ</t>
    </rPh>
    <phoneticPr fontId="3"/>
  </si>
  <si>
    <t>支店・営業所名</t>
    <rPh sb="0" eb="2">
      <t>シテン</t>
    </rPh>
    <rPh sb="3" eb="6">
      <t>エイギョウショ</t>
    </rPh>
    <rPh sb="6" eb="7">
      <t>メイ</t>
    </rPh>
    <phoneticPr fontId="3"/>
  </si>
  <si>
    <t>委任先代表役職名</t>
    <rPh sb="0" eb="2">
      <t>イニン</t>
    </rPh>
    <rPh sb="2" eb="3">
      <t>サキ</t>
    </rPh>
    <rPh sb="3" eb="5">
      <t>ダイヒョウ</t>
    </rPh>
    <rPh sb="5" eb="7">
      <t>ヤクショク</t>
    </rPh>
    <rPh sb="7" eb="8">
      <t>メイ</t>
    </rPh>
    <phoneticPr fontId="3"/>
  </si>
  <si>
    <t>委任先代表者氏名（カナ）</t>
    <rPh sb="0" eb="2">
      <t>イニン</t>
    </rPh>
    <rPh sb="2" eb="3">
      <t>サキ</t>
    </rPh>
    <rPh sb="3" eb="6">
      <t>ダイヒョウシャ</t>
    </rPh>
    <rPh sb="6" eb="8">
      <t>シメイ</t>
    </rPh>
    <phoneticPr fontId="3"/>
  </si>
  <si>
    <t>委任先代表者氏名</t>
    <rPh sb="0" eb="2">
      <t>イニン</t>
    </rPh>
    <rPh sb="2" eb="3">
      <t>サキ</t>
    </rPh>
    <rPh sb="3" eb="6">
      <t>ダイヒョウシャ</t>
    </rPh>
    <rPh sb="6" eb="8">
      <t>シメイ</t>
    </rPh>
    <phoneticPr fontId="3"/>
  </si>
  <si>
    <t>担当者氏名（カナ）</t>
    <rPh sb="0" eb="3">
      <t>タントウシャ</t>
    </rPh>
    <rPh sb="3" eb="5">
      <t>シメイ</t>
    </rPh>
    <phoneticPr fontId="3"/>
  </si>
  <si>
    <t>連絡先電話番号</t>
    <rPh sb="0" eb="3">
      <t>レンラクサキ</t>
    </rPh>
    <rPh sb="3" eb="5">
      <t>デンワ</t>
    </rPh>
    <rPh sb="5" eb="7">
      <t>バンゴウ</t>
    </rPh>
    <phoneticPr fontId="3"/>
  </si>
  <si>
    <t>新規</t>
    <rPh sb="0" eb="2">
      <t>シンキ</t>
    </rPh>
    <phoneticPr fontId="3"/>
  </si>
  <si>
    <t>復活</t>
    <rPh sb="0" eb="2">
      <t>フッカツ</t>
    </rPh>
    <phoneticPr fontId="3"/>
  </si>
  <si>
    <t>市内</t>
    <rPh sb="0" eb="2">
      <t>シナイ</t>
    </rPh>
    <phoneticPr fontId="3"/>
  </si>
  <si>
    <t>準市内</t>
    <rPh sb="0" eb="1">
      <t>ジュン</t>
    </rPh>
    <rPh sb="1" eb="3">
      <t>シナイ</t>
    </rPh>
    <phoneticPr fontId="3"/>
  </si>
  <si>
    <t>県内</t>
    <rPh sb="0" eb="2">
      <t>ケンナイ</t>
    </rPh>
    <phoneticPr fontId="3"/>
  </si>
  <si>
    <t>準県内</t>
    <rPh sb="0" eb="1">
      <t>ジュン</t>
    </rPh>
    <rPh sb="1" eb="3">
      <t>ケンナイ</t>
    </rPh>
    <phoneticPr fontId="3"/>
  </si>
  <si>
    <t>県外</t>
    <rPh sb="0" eb="2">
      <t>ケンガイ</t>
    </rPh>
    <phoneticPr fontId="3"/>
  </si>
  <si>
    <t>無</t>
    <rPh sb="0" eb="1">
      <t>ナ</t>
    </rPh>
    <phoneticPr fontId="3"/>
  </si>
  <si>
    <t>有</t>
    <rPh sb="0" eb="1">
      <t>ア</t>
    </rPh>
    <phoneticPr fontId="3"/>
  </si>
  <si>
    <t>前</t>
    <rPh sb="0" eb="1">
      <t>マエ</t>
    </rPh>
    <phoneticPr fontId="3"/>
  </si>
  <si>
    <t>後</t>
    <rPh sb="0" eb="1">
      <t>アト</t>
    </rPh>
    <phoneticPr fontId="3"/>
  </si>
  <si>
    <t>その他</t>
    <rPh sb="2" eb="3">
      <t>タ</t>
    </rPh>
    <phoneticPr fontId="3"/>
  </si>
  <si>
    <t>合同会社</t>
    <rPh sb="0" eb="2">
      <t>ゴウドウ</t>
    </rPh>
    <rPh sb="2" eb="4">
      <t>カイシャ</t>
    </rPh>
    <phoneticPr fontId="3"/>
  </si>
  <si>
    <t>姓と名の間は１マス空ける</t>
    <rPh sb="0" eb="1">
      <t>セイ</t>
    </rPh>
    <rPh sb="2" eb="3">
      <t>メイ</t>
    </rPh>
    <rPh sb="4" eb="5">
      <t>アイダ</t>
    </rPh>
    <rPh sb="9" eb="10">
      <t>ア</t>
    </rPh>
    <phoneticPr fontId="3"/>
  </si>
  <si>
    <t>●入力担当者</t>
    <rPh sb="1" eb="3">
      <t>ニュウリョク</t>
    </rPh>
    <rPh sb="3" eb="6">
      <t>タントウシャ</t>
    </rPh>
    <phoneticPr fontId="3"/>
  </si>
  <si>
    <t>＜業者カード　No.1＞</t>
    <rPh sb="1" eb="3">
      <t>ギョウシャ</t>
    </rPh>
    <phoneticPr fontId="3"/>
  </si>
  <si>
    <t>●受付番号</t>
    <rPh sb="1" eb="3">
      <t>ウケツケ</t>
    </rPh>
    <rPh sb="3" eb="5">
      <t>バンゴウ</t>
    </rPh>
    <phoneticPr fontId="3"/>
  </si>
  <si>
    <t>(フリガナ及び商号名称には法人区分を記入しないでください。左詰めで記入してください。)</t>
    <rPh sb="5" eb="6">
      <t>オヨ</t>
    </rPh>
    <rPh sb="7" eb="9">
      <t>ショウゴウ</t>
    </rPh>
    <rPh sb="9" eb="11">
      <t>メイショウ</t>
    </rPh>
    <rPh sb="13" eb="15">
      <t>ホウジン</t>
    </rPh>
    <rPh sb="15" eb="17">
      <t>クブン</t>
    </rPh>
    <rPh sb="18" eb="20">
      <t>キニュウ</t>
    </rPh>
    <rPh sb="29" eb="31">
      <t>ヒダリヅ</t>
    </rPh>
    <rPh sb="33" eb="35">
      <t>キニュウ</t>
    </rPh>
    <phoneticPr fontId="3"/>
  </si>
  <si>
    <t>(左詰めで記入してください。委任先の代表者氏名の姓と名の間は１文字あけてください。本店登録の場合は記載不要です。)</t>
    <rPh sb="1" eb="3">
      <t>ヒダリヅ</t>
    </rPh>
    <rPh sb="5" eb="7">
      <t>キニュウ</t>
    </rPh>
    <rPh sb="14" eb="16">
      <t>イニン</t>
    </rPh>
    <rPh sb="16" eb="17">
      <t>サキ</t>
    </rPh>
    <rPh sb="18" eb="21">
      <t>ダイヒョウシャ</t>
    </rPh>
    <rPh sb="21" eb="23">
      <t>シメイ</t>
    </rPh>
    <rPh sb="24" eb="25">
      <t>セイ</t>
    </rPh>
    <rPh sb="26" eb="27">
      <t>メイ</t>
    </rPh>
    <rPh sb="28" eb="29">
      <t>アイダ</t>
    </rPh>
    <rPh sb="31" eb="33">
      <t>モジ</t>
    </rPh>
    <rPh sb="41" eb="43">
      <t>ホンテン</t>
    </rPh>
    <rPh sb="43" eb="45">
      <t>トウロク</t>
    </rPh>
    <rPh sb="46" eb="48">
      <t>バアイ</t>
    </rPh>
    <rPh sb="49" eb="51">
      <t>キサイ</t>
    </rPh>
    <rPh sb="51" eb="53">
      <t>フヨウ</t>
    </rPh>
    <phoneticPr fontId="3"/>
  </si>
  <si>
    <t>＜業者カード　No.2＞</t>
    <rPh sb="1" eb="3">
      <t>ギョウシャ</t>
    </rPh>
    <phoneticPr fontId="3"/>
  </si>
  <si>
    <t>営業年数</t>
    <rPh sb="0" eb="2">
      <t>エイギョウ</t>
    </rPh>
    <rPh sb="2" eb="4">
      <t>ネンスウ</t>
    </rPh>
    <phoneticPr fontId="3"/>
  </si>
  <si>
    <t>●損益計算書</t>
    <rPh sb="1" eb="3">
      <t>ソンエキ</t>
    </rPh>
    <rPh sb="3" eb="6">
      <t>ケイサンショ</t>
    </rPh>
    <phoneticPr fontId="3"/>
  </si>
  <si>
    <t>年</t>
    <rPh sb="0" eb="1">
      <t>ネン</t>
    </rPh>
    <phoneticPr fontId="3"/>
  </si>
  <si>
    <t>人</t>
    <rPh sb="0" eb="1">
      <t>ニン</t>
    </rPh>
    <phoneticPr fontId="3"/>
  </si>
  <si>
    <t>千円</t>
    <rPh sb="0" eb="2">
      <t>センエン</t>
    </rPh>
    <phoneticPr fontId="3"/>
  </si>
  <si>
    <t>総資本経常利益率</t>
    <rPh sb="0" eb="3">
      <t>ソウシホン</t>
    </rPh>
    <rPh sb="3" eb="5">
      <t>ケイジョウ</t>
    </rPh>
    <rPh sb="5" eb="7">
      <t>リエキ</t>
    </rPh>
    <rPh sb="7" eb="8">
      <t>リツ</t>
    </rPh>
    <phoneticPr fontId="3"/>
  </si>
  <si>
    <t>流動比率</t>
    <rPh sb="0" eb="2">
      <t>リュウドウ</t>
    </rPh>
    <rPh sb="2" eb="4">
      <t>ヒリツ</t>
    </rPh>
    <phoneticPr fontId="3"/>
  </si>
  <si>
    <t>％</t>
    <phoneticPr fontId="3"/>
  </si>
  <si>
    <t>自動計算　（ⅰ）＋（ⅱ）＋（ⅲ）</t>
    <rPh sb="0" eb="2">
      <t>ジドウ</t>
    </rPh>
    <rPh sb="2" eb="4">
      <t>ケイサン</t>
    </rPh>
    <phoneticPr fontId="3"/>
  </si>
  <si>
    <t>＜業者カード　No.3＞</t>
    <rPh sb="1" eb="3">
      <t>ギョウシャ</t>
    </rPh>
    <phoneticPr fontId="3"/>
  </si>
  <si>
    <t>Ｎｏ．１</t>
    <phoneticPr fontId="12"/>
  </si>
  <si>
    <t>月</t>
    <rPh sb="0" eb="1">
      <t>ツキ</t>
    </rPh>
    <phoneticPr fontId="3"/>
  </si>
  <si>
    <t>日</t>
    <rPh sb="0" eb="1">
      <t>ヒ</t>
    </rPh>
    <phoneticPr fontId="3"/>
  </si>
  <si>
    <t>人</t>
    <rPh sb="0" eb="1">
      <t>ヒト</t>
    </rPh>
    <phoneticPr fontId="3"/>
  </si>
  <si>
    <t>●貸借対照表</t>
    <rPh sb="1" eb="3">
      <t>タイシャク</t>
    </rPh>
    <rPh sb="3" eb="6">
      <t>タイショウヒョウ</t>
    </rPh>
    <phoneticPr fontId="3"/>
  </si>
  <si>
    <t>●経営比率</t>
    <rPh sb="1" eb="3">
      <t>ケイエイ</t>
    </rPh>
    <rPh sb="3" eb="5">
      <t>ヒリツ</t>
    </rPh>
    <phoneticPr fontId="3"/>
  </si>
  <si>
    <t>流動資産</t>
    <rPh sb="0" eb="2">
      <t>リュウドウ</t>
    </rPh>
    <rPh sb="2" eb="4">
      <t>シサン</t>
    </rPh>
    <phoneticPr fontId="3"/>
  </si>
  <si>
    <t>流動負債</t>
    <rPh sb="0" eb="2">
      <t>リュウドウ</t>
    </rPh>
    <rPh sb="2" eb="4">
      <t>フサイ</t>
    </rPh>
    <phoneticPr fontId="3"/>
  </si>
  <si>
    <t>経常利益</t>
    <rPh sb="0" eb="2">
      <t>ケイジョウ</t>
    </rPh>
    <rPh sb="2" eb="4">
      <t>リエキ</t>
    </rPh>
    <phoneticPr fontId="3"/>
  </si>
  <si>
    <t xml:space="preserve">※
</t>
    <phoneticPr fontId="3"/>
  </si>
  <si>
    <t>全項目について、数字を入力する際は、半角英数で入力いただきますようお願いいたします。</t>
    <rPh sb="0" eb="1">
      <t>ゼン</t>
    </rPh>
    <rPh sb="1" eb="3">
      <t>コウモク</t>
    </rPh>
    <rPh sb="8" eb="10">
      <t>スウジ</t>
    </rPh>
    <rPh sb="11" eb="13">
      <t>ニュウリョク</t>
    </rPh>
    <rPh sb="15" eb="16">
      <t>サイ</t>
    </rPh>
    <rPh sb="18" eb="20">
      <t>ハンカク</t>
    </rPh>
    <rPh sb="20" eb="22">
      <t>エイスウ</t>
    </rPh>
    <rPh sb="23" eb="25">
      <t>ニュウリョク</t>
    </rPh>
    <rPh sb="34" eb="35">
      <t>ネガ</t>
    </rPh>
    <phoneticPr fontId="3"/>
  </si>
  <si>
    <t xml:space="preserve">※
</t>
    <phoneticPr fontId="3"/>
  </si>
  <si>
    <t>万</t>
    <rPh sb="0" eb="1">
      <t>マン</t>
    </rPh>
    <phoneticPr fontId="3"/>
  </si>
  <si>
    <t>億</t>
    <rPh sb="0" eb="1">
      <t>オク</t>
    </rPh>
    <phoneticPr fontId="3"/>
  </si>
  <si>
    <t>兆</t>
    <rPh sb="0" eb="1">
      <t>チョウ</t>
    </rPh>
    <phoneticPr fontId="3"/>
  </si>
  <si>
    <t>千</t>
    <rPh sb="0" eb="1">
      <t>セン</t>
    </rPh>
    <phoneticPr fontId="3"/>
  </si>
  <si>
    <t>．</t>
    <phoneticPr fontId="3"/>
  </si>
  <si>
    <t xml:space="preserve">※
</t>
    <phoneticPr fontId="3"/>
  </si>
  <si>
    <t>小数点第2位を四捨五入、小数点第1位まで記入してください。</t>
    <rPh sb="0" eb="3">
      <t>ショウスウテン</t>
    </rPh>
    <rPh sb="3" eb="4">
      <t>ダイ</t>
    </rPh>
    <rPh sb="5" eb="6">
      <t>イ</t>
    </rPh>
    <rPh sb="7" eb="11">
      <t>シシャゴニュウ</t>
    </rPh>
    <rPh sb="12" eb="15">
      <t>ショウスウテン</t>
    </rPh>
    <rPh sb="15" eb="16">
      <t>ダイ</t>
    </rPh>
    <rPh sb="17" eb="18">
      <t>イ</t>
    </rPh>
    <rPh sb="20" eb="22">
      <t>キニュウ</t>
    </rPh>
    <phoneticPr fontId="3"/>
  </si>
  <si>
    <t>流動資産等・経常利益については、提出された直前営業年度の決算書又は財務諸表に記載されている金額を記入してください。</t>
    <rPh sb="0" eb="2">
      <t>リュウドウ</t>
    </rPh>
    <rPh sb="2" eb="4">
      <t>シサン</t>
    </rPh>
    <rPh sb="4" eb="5">
      <t>トウ</t>
    </rPh>
    <rPh sb="6" eb="8">
      <t>ケイジョウ</t>
    </rPh>
    <rPh sb="8" eb="10">
      <t>リエキ</t>
    </rPh>
    <rPh sb="16" eb="18">
      <t>テイシュツ</t>
    </rPh>
    <rPh sb="21" eb="23">
      <t>チョクゼン</t>
    </rPh>
    <rPh sb="23" eb="25">
      <t>エイギョウ</t>
    </rPh>
    <rPh sb="25" eb="27">
      <t>ネンド</t>
    </rPh>
    <rPh sb="28" eb="31">
      <t>ケッサンショ</t>
    </rPh>
    <rPh sb="31" eb="32">
      <t>マタ</t>
    </rPh>
    <rPh sb="33" eb="35">
      <t>ザイム</t>
    </rPh>
    <rPh sb="35" eb="37">
      <t>ショヒョウ</t>
    </rPh>
    <rPh sb="38" eb="40">
      <t>キサイ</t>
    </rPh>
    <rPh sb="45" eb="47">
      <t>キンガク</t>
    </rPh>
    <rPh sb="48" eb="50">
      <t>キニュウ</t>
    </rPh>
    <phoneticPr fontId="3"/>
  </si>
  <si>
    <t>Ｎｏ．４</t>
    <phoneticPr fontId="12"/>
  </si>
  <si>
    <t>委任先を「有」とした場合は、委任先の法人情報及び技術職員数を入力する。</t>
    <rPh sb="0" eb="2">
      <t>イニン</t>
    </rPh>
    <rPh sb="2" eb="3">
      <t>サキ</t>
    </rPh>
    <rPh sb="5" eb="6">
      <t>ア</t>
    </rPh>
    <rPh sb="10" eb="12">
      <t>バアイ</t>
    </rPh>
    <rPh sb="14" eb="16">
      <t>イニン</t>
    </rPh>
    <rPh sb="16" eb="17">
      <t>サキ</t>
    </rPh>
    <rPh sb="18" eb="20">
      <t>ホウジン</t>
    </rPh>
    <rPh sb="20" eb="22">
      <t>ジョウホウ</t>
    </rPh>
    <rPh sb="22" eb="23">
      <t>オヨ</t>
    </rPh>
    <rPh sb="24" eb="26">
      <t>ギジュツ</t>
    </rPh>
    <rPh sb="26" eb="29">
      <t>ショクインスウ</t>
    </rPh>
    <rPh sb="30" eb="32">
      <t>ニュウリョク</t>
    </rPh>
    <phoneticPr fontId="3"/>
  </si>
  <si>
    <t>総資本額</t>
    <rPh sb="0" eb="3">
      <t>ソウシホン</t>
    </rPh>
    <rPh sb="1" eb="3">
      <t>シホン</t>
    </rPh>
    <rPh sb="3" eb="4">
      <t>ガク</t>
    </rPh>
    <phoneticPr fontId="3"/>
  </si>
  <si>
    <t>業　者　カ　ー　ド　(　測量・建設コンサルタント業務等　）</t>
    <rPh sb="0" eb="3">
      <t>ギョウシャ</t>
    </rPh>
    <rPh sb="12" eb="14">
      <t>ソクリョウ</t>
    </rPh>
    <rPh sb="15" eb="17">
      <t>ケンセツ</t>
    </rPh>
    <rPh sb="24" eb="27">
      <t>ギョウムトウ</t>
    </rPh>
    <phoneticPr fontId="12"/>
  </si>
  <si>
    <t>●営業年数等</t>
    <rPh sb="1" eb="3">
      <t>エイギョウ</t>
    </rPh>
    <rPh sb="3" eb="5">
      <t>ネンスウ</t>
    </rPh>
    <rPh sb="5" eb="6">
      <t>トウ</t>
    </rPh>
    <phoneticPr fontId="3"/>
  </si>
  <si>
    <t>休業又は転廃業の期間</t>
    <rPh sb="0" eb="2">
      <t>キュウギョウ</t>
    </rPh>
    <rPh sb="2" eb="3">
      <t>マタ</t>
    </rPh>
    <rPh sb="4" eb="5">
      <t>テン</t>
    </rPh>
    <rPh sb="5" eb="7">
      <t>ハイギョウ</t>
    </rPh>
    <rPh sb="8" eb="10">
      <t>キカン</t>
    </rPh>
    <phoneticPr fontId="3"/>
  </si>
  <si>
    <t>現組織への変更</t>
    <rPh sb="0" eb="1">
      <t>ゲン</t>
    </rPh>
    <rPh sb="1" eb="3">
      <t>ソシキ</t>
    </rPh>
    <rPh sb="5" eb="7">
      <t>ヘンコウ</t>
    </rPh>
    <phoneticPr fontId="3"/>
  </si>
  <si>
    <t>●損益計算書に記載されている金額（単位：千円）を入力してください。</t>
    <rPh sb="1" eb="3">
      <t>ソンエキ</t>
    </rPh>
    <rPh sb="3" eb="6">
      <t>ケイサンショ</t>
    </rPh>
    <rPh sb="7" eb="9">
      <t>キサイ</t>
    </rPh>
    <rPh sb="14" eb="16">
      <t>キンガク</t>
    </rPh>
    <rPh sb="17" eb="19">
      <t>タンイ</t>
    </rPh>
    <rPh sb="20" eb="22">
      <t>センエン</t>
    </rPh>
    <rPh sb="24" eb="26">
      <t>ニュウリョク</t>
    </rPh>
    <phoneticPr fontId="3"/>
  </si>
  <si>
    <t>●経営比率（小数点第2位を四捨五入し、小数点第1位で表示）</t>
    <rPh sb="1" eb="3">
      <t>ケイエイ</t>
    </rPh>
    <rPh sb="3" eb="5">
      <t>ヒリツ</t>
    </rPh>
    <rPh sb="6" eb="9">
      <t>ショウスウテン</t>
    </rPh>
    <rPh sb="9" eb="10">
      <t>ダイ</t>
    </rPh>
    <rPh sb="11" eb="12">
      <t>イ</t>
    </rPh>
    <rPh sb="13" eb="17">
      <t>シシャゴニュウ</t>
    </rPh>
    <rPh sb="19" eb="22">
      <t>ショウスウテン</t>
    </rPh>
    <rPh sb="22" eb="23">
      <t>ダイ</t>
    </rPh>
    <rPh sb="24" eb="25">
      <t>イ</t>
    </rPh>
    <rPh sb="26" eb="28">
      <t>ヒョウジ</t>
    </rPh>
    <phoneticPr fontId="3"/>
  </si>
  <si>
    <t>自己資本固定比率</t>
    <rPh sb="0" eb="2">
      <t>ジコ</t>
    </rPh>
    <rPh sb="2" eb="4">
      <t>シホン</t>
    </rPh>
    <rPh sb="4" eb="6">
      <t>コテイ</t>
    </rPh>
    <rPh sb="6" eb="8">
      <t>ヒリツ</t>
    </rPh>
    <phoneticPr fontId="3"/>
  </si>
  <si>
    <t>自動計算　（S）÷（R）×100</t>
    <rPh sb="0" eb="2">
      <t>ジドウ</t>
    </rPh>
    <rPh sb="2" eb="4">
      <t>ケイサン</t>
    </rPh>
    <phoneticPr fontId="3"/>
  </si>
  <si>
    <t>自動計算　（m）÷（n）×100</t>
    <rPh sb="0" eb="2">
      <t>ジドウ</t>
    </rPh>
    <rPh sb="2" eb="4">
      <t>ケイサン</t>
    </rPh>
    <phoneticPr fontId="3"/>
  </si>
  <si>
    <t>自動計算　（P）÷（Q）×100</t>
    <rPh sb="0" eb="2">
      <t>ジドウ</t>
    </rPh>
    <rPh sb="2" eb="4">
      <t>ケイサン</t>
    </rPh>
    <phoneticPr fontId="3"/>
  </si>
  <si>
    <t>このうち、常勤役員数</t>
    <rPh sb="5" eb="7">
      <t>ジョウキン</t>
    </rPh>
    <rPh sb="7" eb="9">
      <t>ヤクイン</t>
    </rPh>
    <rPh sb="9" eb="10">
      <t>スウ</t>
    </rPh>
    <phoneticPr fontId="3"/>
  </si>
  <si>
    <t>非常勤の役員は人数に含めないでください。</t>
    <rPh sb="0" eb="3">
      <t>ヒジョウキン</t>
    </rPh>
    <rPh sb="4" eb="6">
      <t>ヤクイン</t>
    </rPh>
    <rPh sb="7" eb="9">
      <t>ニンズウ</t>
    </rPh>
    <rPh sb="10" eb="11">
      <t>フク</t>
    </rPh>
    <phoneticPr fontId="3"/>
  </si>
  <si>
    <t>払込資本金</t>
    <rPh sb="0" eb="2">
      <t>ハライコミ</t>
    </rPh>
    <rPh sb="2" eb="4">
      <t>シホン</t>
    </rPh>
    <rPh sb="4" eb="5">
      <t>キン</t>
    </rPh>
    <phoneticPr fontId="3"/>
  </si>
  <si>
    <t>繰越利益剰余金</t>
    <rPh sb="0" eb="2">
      <t>クリコシ</t>
    </rPh>
    <rPh sb="2" eb="4">
      <t>リエキ</t>
    </rPh>
    <rPh sb="4" eb="7">
      <t>ジョウヨキン</t>
    </rPh>
    <phoneticPr fontId="3"/>
  </si>
  <si>
    <t>準備金・積立金</t>
    <rPh sb="0" eb="3">
      <t>ジュンビキン</t>
    </rPh>
    <rPh sb="4" eb="6">
      <t>ツミタテ</t>
    </rPh>
    <rPh sb="6" eb="7">
      <t>キン</t>
    </rPh>
    <phoneticPr fontId="3"/>
  </si>
  <si>
    <t>技術士（農業部門）</t>
  </si>
  <si>
    <t>技術士（機械部門）</t>
  </si>
  <si>
    <t>技術士（水産部門）</t>
  </si>
  <si>
    <t>技術士（衛生工学部門）</t>
  </si>
  <si>
    <t>技術士（情報工学部門）</t>
  </si>
  <si>
    <t>測量士</t>
  </si>
  <si>
    <t>測量士補</t>
  </si>
  <si>
    <t>一級建築士</t>
  </si>
  <si>
    <t>二級建築士</t>
  </si>
  <si>
    <t>ＲＣＣＭ</t>
  </si>
  <si>
    <t>合計（延人数）</t>
  </si>
  <si>
    <t>合計（実人数）</t>
  </si>
  <si>
    <t>技術士（総合技術監理部門）</t>
  </si>
  <si>
    <t>その他</t>
  </si>
  <si>
    <t>●業種情報</t>
    <rPh sb="1" eb="3">
      <t>ギョウシュ</t>
    </rPh>
    <rPh sb="3" eb="5">
      <t>ジョウホウ</t>
    </rPh>
    <phoneticPr fontId="3"/>
  </si>
  <si>
    <t>測量業</t>
    <rPh sb="0" eb="2">
      <t>ソクリョウ</t>
    </rPh>
    <rPh sb="2" eb="3">
      <t>ギョウ</t>
    </rPh>
    <phoneticPr fontId="3"/>
  </si>
  <si>
    <t>建築関係コンサルタント業</t>
    <rPh sb="0" eb="2">
      <t>ケンチク</t>
    </rPh>
    <rPh sb="2" eb="4">
      <t>カンケイ</t>
    </rPh>
    <rPh sb="11" eb="12">
      <t>ギョウ</t>
    </rPh>
    <phoneticPr fontId="3"/>
  </si>
  <si>
    <t>土木関係コンサルタント業</t>
    <rPh sb="0" eb="2">
      <t>ドボク</t>
    </rPh>
    <rPh sb="2" eb="4">
      <t>カンケイ</t>
    </rPh>
    <rPh sb="11" eb="12">
      <t>ギョウ</t>
    </rPh>
    <phoneticPr fontId="3"/>
  </si>
  <si>
    <t>地質調査業</t>
    <rPh sb="0" eb="2">
      <t>チシツ</t>
    </rPh>
    <rPh sb="2" eb="4">
      <t>チョウサ</t>
    </rPh>
    <rPh sb="4" eb="5">
      <t>ギョウ</t>
    </rPh>
    <phoneticPr fontId="3"/>
  </si>
  <si>
    <t>補償コンサルタント業</t>
    <rPh sb="0" eb="2">
      <t>ホショウ</t>
    </rPh>
    <rPh sb="9" eb="10">
      <t>ギョウ</t>
    </rPh>
    <phoneticPr fontId="3"/>
  </si>
  <si>
    <t>環境調査業</t>
    <rPh sb="0" eb="2">
      <t>カンキョウ</t>
    </rPh>
    <rPh sb="2" eb="4">
      <t>チョウサ</t>
    </rPh>
    <rPh sb="4" eb="5">
      <t>ギョウ</t>
    </rPh>
    <phoneticPr fontId="3"/>
  </si>
  <si>
    <t>文化財調査業</t>
    <rPh sb="0" eb="3">
      <t>ブンカザイ</t>
    </rPh>
    <rPh sb="3" eb="5">
      <t>チョウサ</t>
    </rPh>
    <rPh sb="5" eb="6">
      <t>ギョウ</t>
    </rPh>
    <phoneticPr fontId="3"/>
  </si>
  <si>
    <t>漏水調査業</t>
    <rPh sb="0" eb="2">
      <t>ロウスイ</t>
    </rPh>
    <rPh sb="2" eb="4">
      <t>チョウサ</t>
    </rPh>
    <rPh sb="4" eb="5">
      <t>ギョウ</t>
    </rPh>
    <phoneticPr fontId="3"/>
  </si>
  <si>
    <t>公共嘱託登記業</t>
    <rPh sb="0" eb="2">
      <t>コウキョウ</t>
    </rPh>
    <rPh sb="2" eb="4">
      <t>ショクタク</t>
    </rPh>
    <rPh sb="4" eb="6">
      <t>トウキ</t>
    </rPh>
    <rPh sb="6" eb="7">
      <t>ギョウ</t>
    </rPh>
    <phoneticPr fontId="3"/>
  </si>
  <si>
    <t>登録希望業種</t>
    <rPh sb="0" eb="2">
      <t>トウロク</t>
    </rPh>
    <rPh sb="2" eb="4">
      <t>キボウ</t>
    </rPh>
    <rPh sb="4" eb="6">
      <t>ギョウシュ</t>
    </rPh>
    <phoneticPr fontId="3"/>
  </si>
  <si>
    <t>測量</t>
  </si>
  <si>
    <t>測量一般</t>
  </si>
  <si>
    <t>航空測量</t>
  </si>
  <si>
    <t>土木関係</t>
  </si>
  <si>
    <t>河川、砂防及び海岸・海洋部門</t>
  </si>
  <si>
    <t>港湾及び空港部門</t>
  </si>
  <si>
    <t>電力土木部門</t>
  </si>
  <si>
    <t>道路部門</t>
  </si>
  <si>
    <t>鉄道部門</t>
  </si>
  <si>
    <t>上水道及び工業用水道部門</t>
  </si>
  <si>
    <t>下水道部門</t>
  </si>
  <si>
    <t>農業土木部門</t>
  </si>
  <si>
    <t>森林土木部門</t>
  </si>
  <si>
    <t>水産土木部門</t>
  </si>
  <si>
    <t>廃棄物部門</t>
  </si>
  <si>
    <t>造園部門</t>
  </si>
  <si>
    <t>都市計画及び地方計画部門</t>
  </si>
  <si>
    <t>地質部門</t>
  </si>
  <si>
    <t>土質及び基礎部門</t>
  </si>
  <si>
    <t>鋼構造及びコンクリート部門</t>
  </si>
  <si>
    <t>トンネル部門</t>
  </si>
  <si>
    <t>施工計画、施工設備及び積算部門</t>
  </si>
  <si>
    <t>建設環境部門</t>
  </si>
  <si>
    <t>機械部門</t>
  </si>
  <si>
    <t>電気電子部門</t>
  </si>
  <si>
    <t>建築関係</t>
  </si>
  <si>
    <t>補償コンサルタント</t>
  </si>
  <si>
    <t>土地評価部門</t>
  </si>
  <si>
    <t>物件部門</t>
  </si>
  <si>
    <t>機械工作物部門</t>
  </si>
  <si>
    <t>営業補償・特殊補償部門</t>
  </si>
  <si>
    <t>事業損失部門</t>
  </si>
  <si>
    <t>補償関連部門</t>
  </si>
  <si>
    <t>総合補償部門</t>
  </si>
  <si>
    <t>下水道処理施設維持管理業者</t>
  </si>
  <si>
    <t>環境調査</t>
  </si>
  <si>
    <t>文化財調査</t>
  </si>
  <si>
    <t>公共嘱託登記</t>
    <rPh sb="0" eb="2">
      <t>コウキョウ</t>
    </rPh>
    <rPh sb="2" eb="4">
      <t>ショクタク</t>
    </rPh>
    <rPh sb="4" eb="6">
      <t>トウキ</t>
    </rPh>
    <phoneticPr fontId="3"/>
  </si>
  <si>
    <t>計量証明事業者</t>
  </si>
  <si>
    <t>音圧レベル</t>
  </si>
  <si>
    <t>振動加速レベル</t>
  </si>
  <si>
    <t>濃度</t>
  </si>
  <si>
    <t>登録番号</t>
    <rPh sb="0" eb="2">
      <t>トウロク</t>
    </rPh>
    <rPh sb="2" eb="4">
      <t>バンゴウ</t>
    </rPh>
    <phoneticPr fontId="3"/>
  </si>
  <si>
    <t>登録年月日</t>
    <rPh sb="0" eb="2">
      <t>トウロク</t>
    </rPh>
    <rPh sb="2" eb="5">
      <t>ネンガッピ</t>
    </rPh>
    <phoneticPr fontId="3"/>
  </si>
  <si>
    <t>建30第123号</t>
    <rPh sb="0" eb="1">
      <t>ケン</t>
    </rPh>
    <rPh sb="3" eb="4">
      <t>ダイ</t>
    </rPh>
    <rPh sb="7" eb="8">
      <t>ゴウ</t>
    </rPh>
    <phoneticPr fontId="3"/>
  </si>
  <si>
    <t>質30第123号</t>
    <rPh sb="0" eb="1">
      <t>シツ</t>
    </rPh>
    <rPh sb="3" eb="4">
      <t>ダイ</t>
    </rPh>
    <rPh sb="7" eb="8">
      <t>ゴウ</t>
    </rPh>
    <phoneticPr fontId="3"/>
  </si>
  <si>
    <t>補30第123号</t>
    <rPh sb="0" eb="1">
      <t>ホ</t>
    </rPh>
    <rPh sb="3" eb="4">
      <t>ダイ</t>
    </rPh>
    <rPh sb="7" eb="8">
      <t>ゴウ</t>
    </rPh>
    <phoneticPr fontId="3"/>
  </si>
  <si>
    <t>計量証明事業（音圧レベル）</t>
    <rPh sb="0" eb="2">
      <t>ケイリョウ</t>
    </rPh>
    <rPh sb="2" eb="4">
      <t>ショウメイ</t>
    </rPh>
    <rPh sb="4" eb="6">
      <t>ジギョウ</t>
    </rPh>
    <rPh sb="7" eb="9">
      <t>オンアツ</t>
    </rPh>
    <phoneticPr fontId="3"/>
  </si>
  <si>
    <t>　〃　（振動加速レベル）</t>
    <rPh sb="4" eb="6">
      <t>シンドウ</t>
    </rPh>
    <rPh sb="6" eb="8">
      <t>カソク</t>
    </rPh>
    <phoneticPr fontId="3"/>
  </si>
  <si>
    <t>　〃　（濃度）</t>
    <rPh sb="4" eb="6">
      <t>ノウド</t>
    </rPh>
    <phoneticPr fontId="3"/>
  </si>
  <si>
    <t>第123号</t>
    <rPh sb="0" eb="1">
      <t>ダイ</t>
    </rPh>
    <rPh sb="4" eb="5">
      <t>ゴウ</t>
    </rPh>
    <phoneticPr fontId="3"/>
  </si>
  <si>
    <t>その他の職員数に該当がない場合は、0を入力する</t>
    <rPh sb="2" eb="3">
      <t>タ</t>
    </rPh>
    <rPh sb="4" eb="7">
      <t>ショクインスウ</t>
    </rPh>
    <rPh sb="8" eb="10">
      <t>ガイトウ</t>
    </rPh>
    <rPh sb="13" eb="15">
      <t>バアイ</t>
    </rPh>
    <rPh sb="19" eb="21">
      <t>ニュウリョク</t>
    </rPh>
    <phoneticPr fontId="3"/>
  </si>
  <si>
    <t>技術職員が事務職員を兼ねているときは、技術職員として入力する</t>
    <rPh sb="0" eb="2">
      <t>ギジュツ</t>
    </rPh>
    <rPh sb="2" eb="4">
      <t>ショクイン</t>
    </rPh>
    <rPh sb="5" eb="7">
      <t>ジム</t>
    </rPh>
    <rPh sb="7" eb="9">
      <t>ショクイン</t>
    </rPh>
    <rPh sb="10" eb="11">
      <t>カ</t>
    </rPh>
    <rPh sb="19" eb="21">
      <t>ギジュツ</t>
    </rPh>
    <rPh sb="21" eb="23">
      <t>ショクイン</t>
    </rPh>
    <rPh sb="26" eb="28">
      <t>ニュウリョク</t>
    </rPh>
    <phoneticPr fontId="3"/>
  </si>
  <si>
    <t>から</t>
    <phoneticPr fontId="3"/>
  </si>
  <si>
    <t>まで</t>
    <phoneticPr fontId="3"/>
  </si>
  <si>
    <t>休業等の期間がないときは、空欄とする</t>
    <rPh sb="0" eb="2">
      <t>キュウギョウ</t>
    </rPh>
    <rPh sb="2" eb="3">
      <t>トウ</t>
    </rPh>
    <rPh sb="4" eb="6">
      <t>キカン</t>
    </rPh>
    <rPh sb="13" eb="15">
      <t>クウラン</t>
    </rPh>
    <phoneticPr fontId="3"/>
  </si>
  <si>
    <t>期間が複数あるときは、直近の期間とする</t>
    <rPh sb="0" eb="2">
      <t>キカン</t>
    </rPh>
    <rPh sb="3" eb="5">
      <t>フクスウ</t>
    </rPh>
    <rPh sb="11" eb="13">
      <t>チョッキン</t>
    </rPh>
    <rPh sb="14" eb="16">
      <t>キカン</t>
    </rPh>
    <phoneticPr fontId="3"/>
  </si>
  <si>
    <t>年/西</t>
    <rPh sb="0" eb="1">
      <t>ネン</t>
    </rPh>
    <rPh sb="2" eb="3">
      <t>ニシ</t>
    </rPh>
    <phoneticPr fontId="3"/>
  </si>
  <si>
    <t>元号/英</t>
    <rPh sb="0" eb="2">
      <t>ゲンゴウ</t>
    </rPh>
    <rPh sb="3" eb="4">
      <t>エイ</t>
    </rPh>
    <phoneticPr fontId="3"/>
  </si>
  <si>
    <t>M32以前のときはこちらに入力</t>
    <rPh sb="3" eb="5">
      <t>イゼン</t>
    </rPh>
    <rPh sb="13" eb="15">
      <t>ニュウリョク</t>
    </rPh>
    <phoneticPr fontId="3"/>
  </si>
  <si>
    <t>年/元</t>
    <rPh sb="0" eb="1">
      <t>ネン</t>
    </rPh>
    <rPh sb="2" eb="3">
      <t>ゲン</t>
    </rPh>
    <phoneticPr fontId="3"/>
  </si>
  <si>
    <t>技術職員</t>
    <rPh sb="0" eb="2">
      <t>ギジュツ</t>
    </rPh>
    <rPh sb="2" eb="4">
      <t>ショクイン</t>
    </rPh>
    <phoneticPr fontId="3"/>
  </si>
  <si>
    <t>事務職員</t>
    <rPh sb="0" eb="2">
      <t>ジム</t>
    </rPh>
    <rPh sb="2" eb="4">
      <t>ショクイン</t>
    </rPh>
    <phoneticPr fontId="3"/>
  </si>
  <si>
    <t>その他の職員</t>
    <rPh sb="2" eb="3">
      <t>タ</t>
    </rPh>
    <rPh sb="4" eb="6">
      <t>ショクイン</t>
    </rPh>
    <phoneticPr fontId="3"/>
  </si>
  <si>
    <t>合計</t>
    <rPh sb="0" eb="2">
      <t>ゴウケイ</t>
    </rPh>
    <phoneticPr fontId="3"/>
  </si>
  <si>
    <t>うち、役職員</t>
    <rPh sb="3" eb="6">
      <t>ヤクショクイン</t>
    </rPh>
    <phoneticPr fontId="3"/>
  </si>
  <si>
    <t>※</t>
    <phoneticPr fontId="3"/>
  </si>
  <si>
    <t>役職員の数は、合計の内数</t>
    <rPh sb="0" eb="3">
      <t>ヤクショクイン</t>
    </rPh>
    <rPh sb="4" eb="5">
      <t>カズ</t>
    </rPh>
    <rPh sb="7" eb="9">
      <t>ゴウケイ</t>
    </rPh>
    <rPh sb="10" eb="11">
      <t>ウチ</t>
    </rPh>
    <rPh sb="11" eb="12">
      <t>スウ</t>
    </rPh>
    <phoneticPr fontId="3"/>
  </si>
  <si>
    <t>（S）/（R）×100</t>
    <phoneticPr fontId="3"/>
  </si>
  <si>
    <t>（m）/（n）×100</t>
    <phoneticPr fontId="3"/>
  </si>
  <si>
    <t>（P）/（Q）×100</t>
    <phoneticPr fontId="3"/>
  </si>
  <si>
    <t>（m）</t>
    <phoneticPr fontId="3"/>
  </si>
  <si>
    <t>（n）</t>
    <phoneticPr fontId="3"/>
  </si>
  <si>
    <t>（Q）</t>
    <phoneticPr fontId="3"/>
  </si>
  <si>
    <t>（R）</t>
    <phoneticPr fontId="3"/>
  </si>
  <si>
    <t>（S）</t>
    <phoneticPr fontId="3"/>
  </si>
  <si>
    <t>希望業種</t>
    <rPh sb="0" eb="2">
      <t>キボウ</t>
    </rPh>
    <rPh sb="2" eb="4">
      <t>ギョウシュ</t>
    </rPh>
    <phoneticPr fontId="3"/>
  </si>
  <si>
    <t>測量</t>
    <rPh sb="0" eb="2">
      <t>ソクリョウ</t>
    </rPh>
    <phoneticPr fontId="3"/>
  </si>
  <si>
    <t>土木関係</t>
    <rPh sb="0" eb="2">
      <t>ドボク</t>
    </rPh>
    <rPh sb="2" eb="4">
      <t>カンケイ</t>
    </rPh>
    <phoneticPr fontId="3"/>
  </si>
  <si>
    <t>建築関係</t>
    <rPh sb="0" eb="2">
      <t>ケンチク</t>
    </rPh>
    <rPh sb="2" eb="4">
      <t>カンケイ</t>
    </rPh>
    <phoneticPr fontId="3"/>
  </si>
  <si>
    <t>地質調査</t>
    <rPh sb="0" eb="2">
      <t>チシツ</t>
    </rPh>
    <rPh sb="2" eb="4">
      <t>チョウサ</t>
    </rPh>
    <phoneticPr fontId="3"/>
  </si>
  <si>
    <t>補償コンサルタント</t>
    <rPh sb="0" eb="2">
      <t>ホショウ</t>
    </rPh>
    <phoneticPr fontId="3"/>
  </si>
  <si>
    <t>計量証明事業者</t>
    <rPh sb="0" eb="2">
      <t>ケイリョウ</t>
    </rPh>
    <rPh sb="2" eb="4">
      <t>ショウメイ</t>
    </rPh>
    <rPh sb="4" eb="7">
      <t>ジギョウシャ</t>
    </rPh>
    <phoneticPr fontId="3"/>
  </si>
  <si>
    <t>許可有効期限</t>
    <rPh sb="0" eb="2">
      <t>キョカ</t>
    </rPh>
    <rPh sb="2" eb="4">
      <t>ユウコウ</t>
    </rPh>
    <rPh sb="4" eb="6">
      <t>キゲン</t>
    </rPh>
    <phoneticPr fontId="3"/>
  </si>
  <si>
    <t>土地調査部門</t>
    <phoneticPr fontId="3"/>
  </si>
  <si>
    <t>地図の調整</t>
    <phoneticPr fontId="3"/>
  </si>
  <si>
    <t>漏水調査</t>
    <phoneticPr fontId="3"/>
  </si>
  <si>
    <t>土木関係</t>
    <rPh sb="0" eb="2">
      <t>ドボク</t>
    </rPh>
    <rPh sb="2" eb="4">
      <t>カンケイ</t>
    </rPh>
    <phoneticPr fontId="3"/>
  </si>
  <si>
    <t>登録年月日</t>
    <rPh sb="0" eb="2">
      <t>トウロク</t>
    </rPh>
    <rPh sb="2" eb="5">
      <t>ネンガッピ</t>
    </rPh>
    <phoneticPr fontId="3"/>
  </si>
  <si>
    <t>一級建築事務所</t>
    <rPh sb="0" eb="2">
      <t>イッキュウ</t>
    </rPh>
    <rPh sb="2" eb="4">
      <t>ケンチク</t>
    </rPh>
    <rPh sb="4" eb="6">
      <t>ジム</t>
    </rPh>
    <rPh sb="6" eb="7">
      <t>ショ</t>
    </rPh>
    <phoneticPr fontId="3"/>
  </si>
  <si>
    <t>二級建築事務所</t>
    <rPh sb="0" eb="2">
      <t>ニキュウ</t>
    </rPh>
    <rPh sb="2" eb="4">
      <t>ケンチク</t>
    </rPh>
    <rPh sb="4" eb="6">
      <t>ジム</t>
    </rPh>
    <rPh sb="6" eb="7">
      <t>ショ</t>
    </rPh>
    <phoneticPr fontId="3"/>
  </si>
  <si>
    <t>木造建築事務所</t>
    <rPh sb="0" eb="2">
      <t>モクゾウ</t>
    </rPh>
    <rPh sb="2" eb="4">
      <t>ケンチク</t>
    </rPh>
    <rPh sb="4" eb="6">
      <t>ジム</t>
    </rPh>
    <rPh sb="6" eb="7">
      <t>ショ</t>
    </rPh>
    <phoneticPr fontId="3"/>
  </si>
  <si>
    <t>登録事業名</t>
    <rPh sb="0" eb="2">
      <t>トウロク</t>
    </rPh>
    <rPh sb="2" eb="4">
      <t>ジギョウ</t>
    </rPh>
    <rPh sb="4" eb="5">
      <t>メイ</t>
    </rPh>
    <phoneticPr fontId="3"/>
  </si>
  <si>
    <t>上記の希望順位を入力した業種は緑色に変わります。登録希望をする業務（黄色セル）のチェックボックスにチェックをしてください。</t>
    <rPh sb="0" eb="2">
      <t>ジョウキ</t>
    </rPh>
    <rPh sb="3" eb="5">
      <t>キボウ</t>
    </rPh>
    <rPh sb="5" eb="7">
      <t>ジュンイ</t>
    </rPh>
    <rPh sb="8" eb="10">
      <t>ニュウリョク</t>
    </rPh>
    <rPh sb="12" eb="14">
      <t>ギョウシュ</t>
    </rPh>
    <rPh sb="15" eb="16">
      <t>ミドリ</t>
    </rPh>
    <rPh sb="16" eb="17">
      <t>イロ</t>
    </rPh>
    <rPh sb="18" eb="19">
      <t>カ</t>
    </rPh>
    <rPh sb="24" eb="26">
      <t>トウロク</t>
    </rPh>
    <rPh sb="26" eb="28">
      <t>キボウ</t>
    </rPh>
    <rPh sb="31" eb="33">
      <t>ギョウム</t>
    </rPh>
    <rPh sb="34" eb="36">
      <t>キイロ</t>
    </rPh>
    <phoneticPr fontId="3"/>
  </si>
  <si>
    <t>様式第３号</t>
    <rPh sb="0" eb="2">
      <t>ヨウシキ</t>
    </rPh>
    <rPh sb="2" eb="3">
      <t>ダイ</t>
    </rPh>
    <rPh sb="4" eb="5">
      <t>ゴウ</t>
    </rPh>
    <phoneticPr fontId="3"/>
  </si>
  <si>
    <t>委　　　任　　　状</t>
    <rPh sb="0" eb="1">
      <t>イ</t>
    </rPh>
    <rPh sb="4" eb="5">
      <t>ニン</t>
    </rPh>
    <rPh sb="8" eb="9">
      <t>ジョウ</t>
    </rPh>
    <phoneticPr fontId="3"/>
  </si>
  <si>
    <t>敦賀市長</t>
    <rPh sb="0" eb="4">
      <t>ツルガシチョウ</t>
    </rPh>
    <phoneticPr fontId="3"/>
  </si>
  <si>
    <t>様</t>
    <rPh sb="0" eb="1">
      <t>サマ</t>
    </rPh>
    <phoneticPr fontId="3"/>
  </si>
  <si>
    <t>本店所在地</t>
    <rPh sb="0" eb="2">
      <t>ホンテン</t>
    </rPh>
    <rPh sb="2" eb="5">
      <t>ショザイチ</t>
    </rPh>
    <phoneticPr fontId="3"/>
  </si>
  <si>
    <t>実印</t>
    <rPh sb="0" eb="2">
      <t>ジツイン</t>
    </rPh>
    <phoneticPr fontId="3"/>
  </si>
  <si>
    <t>受任者</t>
    <rPh sb="0" eb="2">
      <t>ジュニン</t>
    </rPh>
    <rPh sb="2" eb="3">
      <t>シャ</t>
    </rPh>
    <phoneticPr fontId="3"/>
  </si>
  <si>
    <t>委任先所在地</t>
    <rPh sb="0" eb="2">
      <t>イニン</t>
    </rPh>
    <rPh sb="2" eb="3">
      <t>サキ</t>
    </rPh>
    <rPh sb="3" eb="6">
      <t>ショザイチ</t>
    </rPh>
    <phoneticPr fontId="3"/>
  </si>
  <si>
    <t>（代理人）</t>
    <rPh sb="1" eb="4">
      <t>ダイリニン</t>
    </rPh>
    <phoneticPr fontId="3"/>
  </si>
  <si>
    <t>印</t>
    <rPh sb="0" eb="1">
      <t>イン</t>
    </rPh>
    <phoneticPr fontId="3"/>
  </si>
  <si>
    <t>様式第４号</t>
    <rPh sb="0" eb="2">
      <t>ヨウシキ</t>
    </rPh>
    <rPh sb="2" eb="3">
      <t>ダイ</t>
    </rPh>
    <rPh sb="4" eb="5">
      <t>ゴウ</t>
    </rPh>
    <phoneticPr fontId="3"/>
  </si>
  <si>
    <t>使　用　印　鑑　届</t>
    <rPh sb="0" eb="1">
      <t>シ</t>
    </rPh>
    <rPh sb="2" eb="3">
      <t>ヨウ</t>
    </rPh>
    <rPh sb="4" eb="5">
      <t>イン</t>
    </rPh>
    <rPh sb="6" eb="7">
      <t>カン</t>
    </rPh>
    <rPh sb="8" eb="9">
      <t>トドケ</t>
    </rPh>
    <phoneticPr fontId="3"/>
  </si>
  <si>
    <t>会社印</t>
    <rPh sb="0" eb="2">
      <t>カイシャ</t>
    </rPh>
    <rPh sb="2" eb="3">
      <t>イン</t>
    </rPh>
    <phoneticPr fontId="3"/>
  </si>
  <si>
    <t>使用印</t>
    <rPh sb="0" eb="2">
      <t>シヨウ</t>
    </rPh>
    <rPh sb="2" eb="3">
      <t>イン</t>
    </rPh>
    <phoneticPr fontId="3"/>
  </si>
  <si>
    <t>使用印鑑を会社印との組み合わせで使用する場合には、会社印（角印等）を押印してください。</t>
    <rPh sb="0" eb="2">
      <t>シヨウ</t>
    </rPh>
    <rPh sb="2" eb="4">
      <t>インカン</t>
    </rPh>
    <rPh sb="5" eb="7">
      <t>カイシャ</t>
    </rPh>
    <rPh sb="7" eb="8">
      <t>イン</t>
    </rPh>
    <rPh sb="10" eb="11">
      <t>ク</t>
    </rPh>
    <rPh sb="12" eb="13">
      <t>ア</t>
    </rPh>
    <rPh sb="16" eb="18">
      <t>シヨウ</t>
    </rPh>
    <rPh sb="20" eb="22">
      <t>バアイ</t>
    </rPh>
    <rPh sb="25" eb="27">
      <t>カイシャ</t>
    </rPh>
    <rPh sb="27" eb="28">
      <t>イン</t>
    </rPh>
    <rPh sb="29" eb="30">
      <t>カド</t>
    </rPh>
    <rPh sb="30" eb="31">
      <t>イン</t>
    </rPh>
    <rPh sb="31" eb="32">
      <t>トウ</t>
    </rPh>
    <rPh sb="34" eb="36">
      <t>オウイン</t>
    </rPh>
    <phoneticPr fontId="3"/>
  </si>
  <si>
    <t>有効年</t>
    <rPh sb="0" eb="2">
      <t>ユウコウ</t>
    </rPh>
    <rPh sb="2" eb="3">
      <t>ネン</t>
    </rPh>
    <phoneticPr fontId="3"/>
  </si>
  <si>
    <t>許可日</t>
    <rPh sb="0" eb="2">
      <t>キョカ</t>
    </rPh>
    <rPh sb="2" eb="3">
      <t>ビ</t>
    </rPh>
    <phoneticPr fontId="3"/>
  </si>
  <si>
    <t>下記のチェックした場合、業者カードNo.4／申請書と連動しますので、灰色のセルや希望しない業種にチェックはしないでください。</t>
    <rPh sb="0" eb="2">
      <t>カキ</t>
    </rPh>
    <rPh sb="9" eb="11">
      <t>バアイ</t>
    </rPh>
    <rPh sb="12" eb="14">
      <t>ギョウシャ</t>
    </rPh>
    <rPh sb="22" eb="25">
      <t>シンセイショ</t>
    </rPh>
    <rPh sb="26" eb="28">
      <t>レンドウ</t>
    </rPh>
    <rPh sb="34" eb="36">
      <t>ハイイロ</t>
    </rPh>
    <rPh sb="40" eb="42">
      <t>キボウ</t>
    </rPh>
    <rPh sb="45" eb="47">
      <t>ギョウシュ</t>
    </rPh>
    <phoneticPr fontId="3"/>
  </si>
  <si>
    <t>期限</t>
    <rPh sb="0" eb="2">
      <t>キゲン</t>
    </rPh>
    <phoneticPr fontId="3"/>
  </si>
  <si>
    <t>許可有効期日</t>
    <rPh sb="0" eb="2">
      <t>キョカ</t>
    </rPh>
    <rPh sb="2" eb="4">
      <t>ユウコウ</t>
    </rPh>
    <rPh sb="4" eb="6">
      <t>キジツ</t>
    </rPh>
    <rPh sb="5" eb="6">
      <t>ビ</t>
    </rPh>
    <phoneticPr fontId="3"/>
  </si>
  <si>
    <t>↓消さないでください</t>
    <rPh sb="1" eb="2">
      <t>ケ</t>
    </rPh>
    <phoneticPr fontId="3"/>
  </si>
  <si>
    <t>←消さないでください</t>
    <rPh sb="1" eb="2">
      <t>ケ</t>
    </rPh>
    <phoneticPr fontId="3"/>
  </si>
  <si>
    <t>支店登記の有無</t>
    <rPh sb="0" eb="2">
      <t>シテン</t>
    </rPh>
    <rPh sb="2" eb="4">
      <t>トウキ</t>
    </rPh>
    <rPh sb="5" eb="7">
      <t>ウム</t>
    </rPh>
    <phoneticPr fontId="3"/>
  </si>
  <si>
    <t>●企業情報</t>
    <rPh sb="1" eb="3">
      <t>キギョウ</t>
    </rPh>
    <rPh sb="3" eb="5">
      <t>ジョウホウ</t>
    </rPh>
    <phoneticPr fontId="3"/>
  </si>
  <si>
    <t>支店登記区分</t>
    <rPh sb="0" eb="2">
      <t>シテン</t>
    </rPh>
    <rPh sb="2" eb="4">
      <t>トウキ</t>
    </rPh>
    <rPh sb="4" eb="6">
      <t>クブン</t>
    </rPh>
    <phoneticPr fontId="3"/>
  </si>
  <si>
    <t>委任先</t>
    <rPh sb="0" eb="2">
      <t>イニン</t>
    </rPh>
    <rPh sb="2" eb="3">
      <t>サキ</t>
    </rPh>
    <phoneticPr fontId="3"/>
  </si>
  <si>
    <t>●その他（純資産額）</t>
    <rPh sb="3" eb="4">
      <t>タ</t>
    </rPh>
    <rPh sb="5" eb="8">
      <t>ジュンシサン</t>
    </rPh>
    <rPh sb="8" eb="9">
      <t>ガク</t>
    </rPh>
    <phoneticPr fontId="3"/>
  </si>
  <si>
    <t>●社員情報</t>
    <rPh sb="1" eb="3">
      <t>シャイン</t>
    </rPh>
    <rPh sb="3" eb="5">
      <t>ジョウホウ</t>
    </rPh>
    <phoneticPr fontId="3"/>
  </si>
  <si>
    <t>●経営情報</t>
    <rPh sb="1" eb="3">
      <t>ケイエイ</t>
    </rPh>
    <rPh sb="3" eb="5">
      <t>ジョウホウ</t>
    </rPh>
    <phoneticPr fontId="12"/>
  </si>
  <si>
    <t>創業年月日</t>
    <rPh sb="0" eb="2">
      <t>ソウギョウ</t>
    </rPh>
    <phoneticPr fontId="3"/>
  </si>
  <si>
    <t>●資格</t>
    <rPh sb="1" eb="3">
      <t>シカク</t>
    </rPh>
    <phoneticPr fontId="3"/>
  </si>
  <si>
    <t>Ｎｏ．２</t>
    <phoneticPr fontId="12"/>
  </si>
  <si>
    <t>直前１年度分決算
（千円）</t>
    <rPh sb="0" eb="2">
      <t>チョクゼン</t>
    </rPh>
    <rPh sb="3" eb="4">
      <t>ネン</t>
    </rPh>
    <rPh sb="5" eb="6">
      <t>ブン</t>
    </rPh>
    <rPh sb="6" eb="8">
      <t>ケッサン</t>
    </rPh>
    <rPh sb="10" eb="12">
      <t>センエン</t>
    </rPh>
    <phoneticPr fontId="3"/>
  </si>
  <si>
    <t>土地評価部門</t>
    <phoneticPr fontId="3"/>
  </si>
  <si>
    <t>物件部門</t>
    <phoneticPr fontId="3"/>
  </si>
  <si>
    <t>機械工作物部門</t>
    <phoneticPr fontId="3"/>
  </si>
  <si>
    <t>営業補償・特殊補償部門</t>
    <phoneticPr fontId="3"/>
  </si>
  <si>
    <t>事業損失部門</t>
    <phoneticPr fontId="3"/>
  </si>
  <si>
    <t>補償関連部門</t>
    <phoneticPr fontId="3"/>
  </si>
  <si>
    <t>総合補償部門</t>
    <phoneticPr fontId="3"/>
  </si>
  <si>
    <r>
      <t xml:space="preserve">業種
</t>
    </r>
    <r>
      <rPr>
        <sz val="9"/>
        <color theme="1"/>
        <rFont val="ＭＳ Ｐゴシック"/>
        <family val="3"/>
        <charset val="128"/>
        <scheme val="minor"/>
      </rPr>
      <t>コード</t>
    </r>
    <rPh sb="0" eb="2">
      <t>ギョウシュ</t>
    </rPh>
    <phoneticPr fontId="3"/>
  </si>
  <si>
    <t>上記の希望業種に対応した登録希望業務について、それぞれチェックをしてください。</t>
    <rPh sb="0" eb="2">
      <t>ジョウキ</t>
    </rPh>
    <rPh sb="3" eb="5">
      <t>キボウ</t>
    </rPh>
    <rPh sb="5" eb="7">
      <t>ギョウシュ</t>
    </rPh>
    <rPh sb="8" eb="10">
      <t>タイオウ</t>
    </rPh>
    <rPh sb="12" eb="14">
      <t>トウロク</t>
    </rPh>
    <rPh sb="14" eb="16">
      <t>キボウ</t>
    </rPh>
    <rPh sb="16" eb="18">
      <t>ギョウム</t>
    </rPh>
    <phoneticPr fontId="3"/>
  </si>
  <si>
    <t>地域区分</t>
    <rPh sb="0" eb="2">
      <t>チイキ</t>
    </rPh>
    <rPh sb="2" eb="4">
      <t>クブン</t>
    </rPh>
    <phoneticPr fontId="3"/>
  </si>
  <si>
    <t>ＩＳＯ取得の有無</t>
    <rPh sb="3" eb="5">
      <t>シュトク</t>
    </rPh>
    <rPh sb="6" eb="8">
      <t>ウム</t>
    </rPh>
    <phoneticPr fontId="3"/>
  </si>
  <si>
    <t>ＩＳＯ９０００</t>
    <phoneticPr fontId="3"/>
  </si>
  <si>
    <t>ＩＳＯ１４０００</t>
    <phoneticPr fontId="3"/>
  </si>
  <si>
    <t>ＩＳＯ取得</t>
    <rPh sb="3" eb="5">
      <t>シュトク</t>
    </rPh>
    <phoneticPr fontId="3"/>
  </si>
  <si>
    <t>ＩＳＯを取得している場合は、取得しているＩＳＯの種類にチェックしてください。</t>
    <rPh sb="4" eb="6">
      <t>シュトク</t>
    </rPh>
    <rPh sb="10" eb="12">
      <t>バアイ</t>
    </rPh>
    <rPh sb="14" eb="16">
      <t>シュトク</t>
    </rPh>
    <rPh sb="24" eb="26">
      <t>シュルイ</t>
    </rPh>
    <phoneticPr fontId="3"/>
  </si>
  <si>
    <t>創業年月日</t>
    <rPh sb="0" eb="2">
      <t>ソウギョウ</t>
    </rPh>
    <rPh sb="2" eb="5">
      <t>ネンガッピ</t>
    </rPh>
    <phoneticPr fontId="3"/>
  </si>
  <si>
    <t>●業者番号</t>
    <rPh sb="1" eb="3">
      <t>ギョウシャ</t>
    </rPh>
    <rPh sb="3" eb="5">
      <t>バンゴウ</t>
    </rPh>
    <phoneticPr fontId="3"/>
  </si>
  <si>
    <t>前回の受領書等に記載されている受付番号を記入してください。不明の場合は空欄にしてください。</t>
    <rPh sb="0" eb="2">
      <t>ゼンカイ</t>
    </rPh>
    <rPh sb="3" eb="6">
      <t>ジュリョウショ</t>
    </rPh>
    <rPh sb="6" eb="7">
      <t>トウ</t>
    </rPh>
    <rPh sb="8" eb="10">
      <t>キサイ</t>
    </rPh>
    <rPh sb="15" eb="17">
      <t>ウケツケ</t>
    </rPh>
    <rPh sb="17" eb="19">
      <t>バンゴウ</t>
    </rPh>
    <rPh sb="20" eb="22">
      <t>キニュウ</t>
    </rPh>
    <rPh sb="29" eb="31">
      <t>フメイ</t>
    </rPh>
    <rPh sb="32" eb="34">
      <t>バアイ</t>
    </rPh>
    <rPh sb="35" eb="37">
      <t>クウラン</t>
    </rPh>
    <phoneticPr fontId="3"/>
  </si>
  <si>
    <t>●業種情報　・　その他情報</t>
    <rPh sb="10" eb="11">
      <t>タ</t>
    </rPh>
    <rPh sb="11" eb="13">
      <t>ジョウホウ</t>
    </rPh>
    <phoneticPr fontId="3"/>
  </si>
  <si>
    <t>業　者　カ　ー　ド　　(　測量・建設コンサルタント業務等　）</t>
    <rPh sb="0" eb="3">
      <t>ギョウシャ</t>
    </rPh>
    <rPh sb="13" eb="15">
      <t>ソクリョウ</t>
    </rPh>
    <rPh sb="16" eb="18">
      <t>ケンセツ</t>
    </rPh>
    <rPh sb="25" eb="27">
      <t>ギョウム</t>
    </rPh>
    <rPh sb="27" eb="28">
      <t>トウ</t>
    </rPh>
    <phoneticPr fontId="12"/>
  </si>
  <si>
    <t>001</t>
    <phoneticPr fontId="3"/>
  </si>
  <si>
    <t>002</t>
    <phoneticPr fontId="3"/>
  </si>
  <si>
    <t>003</t>
    <phoneticPr fontId="3"/>
  </si>
  <si>
    <t>004</t>
  </si>
  <si>
    <t>004</t>
    <phoneticPr fontId="3"/>
  </si>
  <si>
    <t>005</t>
  </si>
  <si>
    <t>005</t>
    <phoneticPr fontId="3"/>
  </si>
  <si>
    <t>固定資産</t>
    <rPh sb="0" eb="2">
      <t>コテイ</t>
    </rPh>
    <rPh sb="2" eb="4">
      <t>シサン</t>
    </rPh>
    <phoneticPr fontId="3"/>
  </si>
  <si>
    <t>010</t>
  </si>
  <si>
    <t>020</t>
  </si>
  <si>
    <t>020</t>
    <phoneticPr fontId="3"/>
  </si>
  <si>
    <t>040</t>
    <phoneticPr fontId="3"/>
  </si>
  <si>
    <t>050</t>
    <phoneticPr fontId="3"/>
  </si>
  <si>
    <t>070</t>
    <phoneticPr fontId="3"/>
  </si>
  <si>
    <t>010</t>
    <phoneticPr fontId="3"/>
  </si>
  <si>
    <t>030</t>
    <phoneticPr fontId="3"/>
  </si>
  <si>
    <t>003</t>
    <phoneticPr fontId="3"/>
  </si>
  <si>
    <t>006</t>
  </si>
  <si>
    <t>007</t>
  </si>
  <si>
    <t>008</t>
  </si>
  <si>
    <t>009</t>
  </si>
  <si>
    <t>011</t>
  </si>
  <si>
    <t>012</t>
  </si>
  <si>
    <t>013</t>
  </si>
  <si>
    <t>014</t>
  </si>
  <si>
    <t>015</t>
  </si>
  <si>
    <t>016</t>
  </si>
  <si>
    <t>017</t>
  </si>
  <si>
    <t>018</t>
  </si>
  <si>
    <t>019</t>
  </si>
  <si>
    <t>021</t>
    <phoneticPr fontId="3"/>
  </si>
  <si>
    <t>002</t>
    <phoneticPr fontId="3"/>
  </si>
  <si>
    <t>006</t>
    <phoneticPr fontId="3"/>
  </si>
  <si>
    <t>007</t>
    <phoneticPr fontId="3"/>
  </si>
  <si>
    <t>008</t>
    <phoneticPr fontId="3"/>
  </si>
  <si>
    <t>直前決算時</t>
    <rPh sb="0" eb="2">
      <t>チョクゼン</t>
    </rPh>
    <rPh sb="2" eb="4">
      <t>ケッサン</t>
    </rPh>
    <rPh sb="4" eb="5">
      <t>ジ</t>
    </rPh>
    <phoneticPr fontId="3"/>
  </si>
  <si>
    <t>決算後</t>
    <rPh sb="0" eb="2">
      <t>ケッサン</t>
    </rPh>
    <rPh sb="2" eb="3">
      <t>ゴ</t>
    </rPh>
    <phoneticPr fontId="3"/>
  </si>
  <si>
    <t>純資産合計</t>
    <rPh sb="0" eb="3">
      <t>ジュンシサン</t>
    </rPh>
    <rPh sb="3" eb="5">
      <t>ゴウケイ</t>
    </rPh>
    <phoneticPr fontId="3"/>
  </si>
  <si>
    <t>直前２年分の営業年度の株主資本等変動計算書（持分会社にあっては社員資本等変動計算書）に記載されている金額を記入してください。</t>
    <rPh sb="0" eb="2">
      <t>チョクゼン</t>
    </rPh>
    <rPh sb="3" eb="4">
      <t>ネン</t>
    </rPh>
    <rPh sb="4" eb="5">
      <t>ブン</t>
    </rPh>
    <rPh sb="6" eb="8">
      <t>エイギョウ</t>
    </rPh>
    <rPh sb="8" eb="10">
      <t>ネンド</t>
    </rPh>
    <rPh sb="11" eb="13">
      <t>カブヌシ</t>
    </rPh>
    <rPh sb="13" eb="15">
      <t>シホン</t>
    </rPh>
    <rPh sb="15" eb="16">
      <t>トウ</t>
    </rPh>
    <rPh sb="16" eb="18">
      <t>ヘンドウ</t>
    </rPh>
    <rPh sb="18" eb="21">
      <t>ケイサンショ</t>
    </rPh>
    <rPh sb="22" eb="24">
      <t>モチブン</t>
    </rPh>
    <rPh sb="24" eb="26">
      <t>ガイシャ</t>
    </rPh>
    <rPh sb="31" eb="33">
      <t>シャイン</t>
    </rPh>
    <rPh sb="33" eb="35">
      <t>シホン</t>
    </rPh>
    <rPh sb="35" eb="36">
      <t>トウ</t>
    </rPh>
    <rPh sb="36" eb="38">
      <t>ヘンドウ</t>
    </rPh>
    <rPh sb="38" eb="41">
      <t>ケイサンショ</t>
    </rPh>
    <rPh sb="43" eb="45">
      <t>キサイ</t>
    </rPh>
    <rPh sb="50" eb="52">
      <t>キンガク</t>
    </rPh>
    <rPh sb="53" eb="55">
      <t>キニュウ</t>
    </rPh>
    <phoneticPr fontId="3"/>
  </si>
  <si>
    <t>（Ｐ）</t>
    <phoneticPr fontId="3"/>
  </si>
  <si>
    <t>基本情報</t>
    <rPh sb="0" eb="2">
      <t>キホン</t>
    </rPh>
    <rPh sb="2" eb="4">
      <t>ジョウホウ</t>
    </rPh>
    <phoneticPr fontId="3"/>
  </si>
  <si>
    <t>業種・技術者情報　１．経営情報一覧</t>
    <rPh sb="0" eb="2">
      <t>ギョウシュ</t>
    </rPh>
    <rPh sb="3" eb="6">
      <t>ギジュツシャ</t>
    </rPh>
    <rPh sb="6" eb="8">
      <t>ジョウホウ</t>
    </rPh>
    <rPh sb="11" eb="13">
      <t>ケイエイ</t>
    </rPh>
    <rPh sb="13" eb="15">
      <t>ジョウホウ</t>
    </rPh>
    <rPh sb="15" eb="17">
      <t>イチラン</t>
    </rPh>
    <phoneticPr fontId="3"/>
  </si>
  <si>
    <t>業種・技術者情報　２．資格者数一覧</t>
    <rPh sb="11" eb="13">
      <t>シカク</t>
    </rPh>
    <rPh sb="13" eb="14">
      <t>シャ</t>
    </rPh>
    <rPh sb="14" eb="15">
      <t>スウ</t>
    </rPh>
    <rPh sb="15" eb="17">
      <t>イチラン</t>
    </rPh>
    <phoneticPr fontId="3"/>
  </si>
  <si>
    <t>業種・技術者情報　３．業種・その他一覧</t>
    <rPh sb="11" eb="13">
      <t>ギョウシュ</t>
    </rPh>
    <rPh sb="16" eb="17">
      <t>タ</t>
    </rPh>
    <rPh sb="17" eb="19">
      <t>イチラン</t>
    </rPh>
    <phoneticPr fontId="3"/>
  </si>
  <si>
    <t>なお、持分会社（合同会社、合資会社又は合名会社）は「社員資本等変動計算書」に記載されている金額を入力してください。</t>
    <rPh sb="3" eb="5">
      <t>モチブン</t>
    </rPh>
    <rPh sb="5" eb="7">
      <t>カイシャ</t>
    </rPh>
    <rPh sb="17" eb="18">
      <t>マタ</t>
    </rPh>
    <rPh sb="38" eb="40">
      <t>キサイ</t>
    </rPh>
    <rPh sb="45" eb="47">
      <t>キンガク</t>
    </rPh>
    <rPh sb="48" eb="50">
      <t>ニュウリョク</t>
    </rPh>
    <phoneticPr fontId="3"/>
  </si>
  <si>
    <t>許可期限</t>
    <rPh sb="0" eb="2">
      <t>キョカ</t>
    </rPh>
    <rPh sb="2" eb="4">
      <t>キゲン</t>
    </rPh>
    <phoneticPr fontId="3"/>
  </si>
  <si>
    <t>支店</t>
    <rPh sb="0" eb="2">
      <t>シテン</t>
    </rPh>
    <phoneticPr fontId="3"/>
  </si>
  <si>
    <t>（営業所）名</t>
    <phoneticPr fontId="3"/>
  </si>
  <si>
    <t>申請者</t>
    <rPh sb="0" eb="3">
      <t>シンセイシャ</t>
    </rPh>
    <phoneticPr fontId="3"/>
  </si>
  <si>
    <t>本店（社）住所</t>
    <rPh sb="0" eb="2">
      <t>ホンテン</t>
    </rPh>
    <rPh sb="3" eb="4">
      <t>シャ</t>
    </rPh>
    <rPh sb="5" eb="7">
      <t>ジュウショ</t>
    </rPh>
    <phoneticPr fontId="3"/>
  </si>
  <si>
    <t>代表者役職</t>
    <rPh sb="0" eb="3">
      <t>ダイヒョウシャ</t>
    </rPh>
    <rPh sb="3" eb="5">
      <t>ヤクショク</t>
    </rPh>
    <phoneticPr fontId="3"/>
  </si>
  <si>
    <t>測量等競争入札参加資格審査申請書</t>
    <rPh sb="0" eb="2">
      <t>ソクリョウ</t>
    </rPh>
    <rPh sb="2" eb="3">
      <t>トウ</t>
    </rPh>
    <rPh sb="3" eb="5">
      <t>キョウソウ</t>
    </rPh>
    <rPh sb="5" eb="7">
      <t>ニュウサツ</t>
    </rPh>
    <rPh sb="7" eb="9">
      <t>サンカ</t>
    </rPh>
    <rPh sb="9" eb="11">
      <t>シカク</t>
    </rPh>
    <rPh sb="11" eb="13">
      <t>シンサ</t>
    </rPh>
    <rPh sb="13" eb="16">
      <t>シンセイショ</t>
    </rPh>
    <phoneticPr fontId="3"/>
  </si>
  <si>
    <t>②該当する業種の登録番号等を入力する</t>
    <rPh sb="1" eb="3">
      <t>ガイトウ</t>
    </rPh>
    <rPh sb="5" eb="7">
      <t>ギョウシュ</t>
    </rPh>
    <rPh sb="8" eb="10">
      <t>トウロク</t>
    </rPh>
    <rPh sb="10" eb="12">
      <t>バンゴウ</t>
    </rPh>
    <rPh sb="12" eb="13">
      <t>トウ</t>
    </rPh>
    <rPh sb="14" eb="16">
      <t>ニュウリョク</t>
    </rPh>
    <phoneticPr fontId="3"/>
  </si>
  <si>
    <t>＜様式１・資格審査申請書＞</t>
    <rPh sb="1" eb="3">
      <t>ヨウシキ</t>
    </rPh>
    <rPh sb="5" eb="7">
      <t>シカク</t>
    </rPh>
    <rPh sb="7" eb="9">
      <t>シンサ</t>
    </rPh>
    <rPh sb="9" eb="12">
      <t>シンセイショ</t>
    </rPh>
    <phoneticPr fontId="3"/>
  </si>
  <si>
    <t>個人</t>
    <rPh sb="0" eb="2">
      <t>コジン</t>
    </rPh>
    <phoneticPr fontId="3"/>
  </si>
  <si>
    <t>企業組合</t>
    <rPh sb="0" eb="2">
      <t>キギョウ</t>
    </rPh>
    <rPh sb="2" eb="4">
      <t>クミアイ</t>
    </rPh>
    <phoneticPr fontId="3"/>
  </si>
  <si>
    <t>合名会社</t>
    <rPh sb="0" eb="2">
      <t>ゴウメイ</t>
    </rPh>
    <rPh sb="2" eb="4">
      <t>カイシャ</t>
    </rPh>
    <phoneticPr fontId="3"/>
  </si>
  <si>
    <t>財団法人</t>
  </si>
  <si>
    <t>その他の場合は、法人区分名を直接入力してください。</t>
    <rPh sb="2" eb="3">
      <t>タ</t>
    </rPh>
    <rPh sb="4" eb="6">
      <t>バアイ</t>
    </rPh>
    <rPh sb="8" eb="10">
      <t>ホウジン</t>
    </rPh>
    <rPh sb="10" eb="12">
      <t>クブン</t>
    </rPh>
    <rPh sb="12" eb="13">
      <t>メイ</t>
    </rPh>
    <rPh sb="14" eb="16">
      <t>チョクセツ</t>
    </rPh>
    <rPh sb="16" eb="18">
      <t>ニュウリョク</t>
    </rPh>
    <phoneticPr fontId="3"/>
  </si>
  <si>
    <t>（株）</t>
    <rPh sb="1" eb="2">
      <t>カブ</t>
    </rPh>
    <phoneticPr fontId="3"/>
  </si>
  <si>
    <t>（有）</t>
    <rPh sb="1" eb="2">
      <t>ユウ</t>
    </rPh>
    <phoneticPr fontId="3"/>
  </si>
  <si>
    <t>（名）</t>
    <rPh sb="1" eb="2">
      <t>メイ</t>
    </rPh>
    <phoneticPr fontId="3"/>
  </si>
  <si>
    <t>（資）</t>
    <rPh sb="1" eb="2">
      <t>シ</t>
    </rPh>
    <phoneticPr fontId="3"/>
  </si>
  <si>
    <t>（同）</t>
    <rPh sb="1" eb="2">
      <t>ドウ</t>
    </rPh>
    <phoneticPr fontId="3"/>
  </si>
  <si>
    <t>（企）</t>
    <rPh sb="1" eb="2">
      <t>キ</t>
    </rPh>
    <phoneticPr fontId="3"/>
  </si>
  <si>
    <t>（財）</t>
    <rPh sb="1" eb="2">
      <t>ザイ</t>
    </rPh>
    <phoneticPr fontId="3"/>
  </si>
  <si>
    <t>（一財）</t>
    <rPh sb="1" eb="2">
      <t>イチ</t>
    </rPh>
    <rPh sb="2" eb="3">
      <t>ザイ</t>
    </rPh>
    <phoneticPr fontId="3"/>
  </si>
  <si>
    <t>（公財）</t>
    <rPh sb="1" eb="2">
      <t>コウ</t>
    </rPh>
    <rPh sb="2" eb="3">
      <t>ザイ</t>
    </rPh>
    <phoneticPr fontId="3"/>
  </si>
  <si>
    <t>（社）</t>
    <rPh sb="1" eb="2">
      <t>シャ</t>
    </rPh>
    <phoneticPr fontId="3"/>
  </si>
  <si>
    <t>（一社）</t>
    <rPh sb="1" eb="2">
      <t>イチ</t>
    </rPh>
    <rPh sb="2" eb="3">
      <t>シャ</t>
    </rPh>
    <phoneticPr fontId="3"/>
  </si>
  <si>
    <t>（公社）</t>
    <rPh sb="1" eb="2">
      <t>コウ</t>
    </rPh>
    <rPh sb="2" eb="3">
      <t>シャ</t>
    </rPh>
    <phoneticPr fontId="3"/>
  </si>
  <si>
    <t>法人等略号</t>
    <rPh sb="0" eb="2">
      <t>ホウジン</t>
    </rPh>
    <rPh sb="2" eb="3">
      <t>トウ</t>
    </rPh>
    <rPh sb="3" eb="4">
      <t>リャク</t>
    </rPh>
    <rPh sb="4" eb="5">
      <t>ゴウ</t>
    </rPh>
    <phoneticPr fontId="3"/>
  </si>
  <si>
    <t>050</t>
    <phoneticPr fontId="3"/>
  </si>
  <si>
    <t>060</t>
    <phoneticPr fontId="3"/>
  </si>
  <si>
    <t>060</t>
    <phoneticPr fontId="3"/>
  </si>
  <si>
    <t>070</t>
    <phoneticPr fontId="3"/>
  </si>
  <si>
    <t>070</t>
    <phoneticPr fontId="3"/>
  </si>
  <si>
    <t>020</t>
    <phoneticPr fontId="3"/>
  </si>
  <si>
    <t>電子入札対象</t>
    <rPh sb="0" eb="2">
      <t>デンシ</t>
    </rPh>
    <rPh sb="2" eb="4">
      <t>ニュウサツ</t>
    </rPh>
    <rPh sb="4" eb="6">
      <t>タイショウ</t>
    </rPh>
    <phoneticPr fontId="3"/>
  </si>
  <si>
    <t>敦賀市の「測量・建設コンサルタント業務等」の入札は、原則、電子入札で執行しますので、未登録の業者は登録をしてください。</t>
    <rPh sb="0" eb="3">
      <t>ツルガシ</t>
    </rPh>
    <rPh sb="5" eb="7">
      <t>ソクリョウ</t>
    </rPh>
    <rPh sb="8" eb="10">
      <t>ケンセツ</t>
    </rPh>
    <rPh sb="17" eb="19">
      <t>ギョウム</t>
    </rPh>
    <rPh sb="19" eb="20">
      <t>トウ</t>
    </rPh>
    <rPh sb="22" eb="24">
      <t>ニュウサツ</t>
    </rPh>
    <rPh sb="26" eb="28">
      <t>ゲンソク</t>
    </rPh>
    <rPh sb="29" eb="31">
      <t>デンシ</t>
    </rPh>
    <rPh sb="31" eb="33">
      <t>ニュウサツ</t>
    </rPh>
    <rPh sb="34" eb="36">
      <t>シッコウ</t>
    </rPh>
    <rPh sb="42" eb="45">
      <t>ミトウロク</t>
    </rPh>
    <rPh sb="46" eb="48">
      <t>ギョウシャ</t>
    </rPh>
    <rPh sb="49" eb="51">
      <t>トウロク</t>
    </rPh>
    <phoneticPr fontId="3"/>
  </si>
  <si>
    <t>申請日時点において、敦賀市の電子入札に対応「有」の場合は、チェックしてください。</t>
    <rPh sb="0" eb="2">
      <t>シンセイ</t>
    </rPh>
    <rPh sb="2" eb="3">
      <t>ヒ</t>
    </rPh>
    <rPh sb="3" eb="5">
      <t>ジテン</t>
    </rPh>
    <rPh sb="10" eb="13">
      <t>ツルガシ</t>
    </rPh>
    <rPh sb="14" eb="16">
      <t>デンシ</t>
    </rPh>
    <rPh sb="16" eb="18">
      <t>ニュウサツ</t>
    </rPh>
    <rPh sb="19" eb="21">
      <t>タイオウ</t>
    </rPh>
    <rPh sb="22" eb="23">
      <t>ユウ</t>
    </rPh>
    <rPh sb="25" eb="27">
      <t>バアイ</t>
    </rPh>
    <phoneticPr fontId="3"/>
  </si>
  <si>
    <t>今回、新規登録の業者の方は、登録用のID・パスワードを後日通知いたします。（３月頃）</t>
    <rPh sb="0" eb="2">
      <t>コンカイ</t>
    </rPh>
    <rPh sb="3" eb="5">
      <t>シンキ</t>
    </rPh>
    <rPh sb="5" eb="7">
      <t>トウロク</t>
    </rPh>
    <rPh sb="8" eb="10">
      <t>ギョウシャ</t>
    </rPh>
    <rPh sb="11" eb="12">
      <t>カタ</t>
    </rPh>
    <rPh sb="14" eb="16">
      <t>トウロク</t>
    </rPh>
    <rPh sb="16" eb="17">
      <t>ヨウ</t>
    </rPh>
    <rPh sb="27" eb="29">
      <t>ゴジツ</t>
    </rPh>
    <rPh sb="29" eb="31">
      <t>ツウチ</t>
    </rPh>
    <rPh sb="39" eb="40">
      <t>ガツ</t>
    </rPh>
    <rPh sb="40" eb="41">
      <t>コロ</t>
    </rPh>
    <phoneticPr fontId="3"/>
  </si>
  <si>
    <t>支店・営業所名（カナ）</t>
    <rPh sb="0" eb="2">
      <t>シテン</t>
    </rPh>
    <rPh sb="3" eb="6">
      <t>エイギョウショ</t>
    </rPh>
    <rPh sb="6" eb="7">
      <t>メイ</t>
    </rPh>
    <phoneticPr fontId="3"/>
  </si>
  <si>
    <t>委任先の支店について、法人の登記記録に記載がされているか。</t>
    <rPh sb="0" eb="2">
      <t>イニン</t>
    </rPh>
    <rPh sb="2" eb="3">
      <t>サキ</t>
    </rPh>
    <rPh sb="4" eb="6">
      <t>シテン</t>
    </rPh>
    <rPh sb="11" eb="13">
      <t>ホウジン</t>
    </rPh>
    <rPh sb="14" eb="16">
      <t>トウキ</t>
    </rPh>
    <rPh sb="16" eb="18">
      <t>キロク</t>
    </rPh>
    <rPh sb="19" eb="21">
      <t>キサイ</t>
    </rPh>
    <phoneticPr fontId="3"/>
  </si>
  <si>
    <t>電子入札対象</t>
    <rPh sb="0" eb="2">
      <t>デンシ</t>
    </rPh>
    <rPh sb="2" eb="4">
      <t>イレフダ</t>
    </rPh>
    <rPh sb="4" eb="6">
      <t>タイショウ</t>
    </rPh>
    <phoneticPr fontId="3"/>
  </si>
  <si>
    <t>土質及び基礎</t>
    <rPh sb="0" eb="1">
      <t>ド</t>
    </rPh>
    <rPh sb="1" eb="2">
      <t>シツ</t>
    </rPh>
    <rPh sb="2" eb="3">
      <t>オヨ</t>
    </rPh>
    <rPh sb="4" eb="6">
      <t>キソ</t>
    </rPh>
    <phoneticPr fontId="3"/>
  </si>
  <si>
    <t>鋼構造及びコンクリート</t>
    <rPh sb="0" eb="1">
      <t>コウ</t>
    </rPh>
    <rPh sb="1" eb="3">
      <t>コウゾウ</t>
    </rPh>
    <rPh sb="3" eb="4">
      <t>オヨ</t>
    </rPh>
    <phoneticPr fontId="3"/>
  </si>
  <si>
    <t>都市及び地方計画</t>
    <rPh sb="0" eb="2">
      <t>トシ</t>
    </rPh>
    <rPh sb="2" eb="3">
      <t>オヨ</t>
    </rPh>
    <rPh sb="4" eb="6">
      <t>チホウ</t>
    </rPh>
    <rPh sb="6" eb="8">
      <t>ケイカク</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</si>
  <si>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</si>
  <si>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</si>
  <si>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</si>
  <si>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</si>
  <si>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</si>
  <si>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トンネル</t>
  </si>
  <si>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</si>
  <si>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</si>
  <si>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技術士（上下水道部門）</t>
    <rPh sb="4" eb="6">
      <t>ウエシタ</t>
    </rPh>
    <rPh sb="6" eb="8">
      <t>スイドウ</t>
    </rPh>
    <rPh sb="8" eb="10">
      <t>ブモン</t>
    </rPh>
    <phoneticPr fontId="3"/>
  </si>
  <si>
    <t>上水道及び工業用水道</t>
    <rPh sb="0" eb="3">
      <t>ジョウスイドウ</t>
    </rPh>
    <rPh sb="3" eb="4">
      <t>オヨ</t>
    </rPh>
    <rPh sb="5" eb="8">
      <t>コウギョウヨウ</t>
    </rPh>
    <rPh sb="8" eb="10">
      <t>スイドウ</t>
    </rPh>
    <phoneticPr fontId="3"/>
  </si>
  <si>
    <t>下水道</t>
    <rPh sb="0" eb="3">
      <t>ゲスイドウ</t>
    </rPh>
    <phoneticPr fontId="3"/>
  </si>
  <si>
    <t>技術士（森林部門）</t>
    <rPh sb="4" eb="6">
      <t>シンリン</t>
    </rPh>
    <phoneticPr fontId="3"/>
  </si>
  <si>
    <t>農業土木</t>
    <rPh sb="0" eb="2">
      <t>ノウギョウ</t>
    </rPh>
    <rPh sb="2" eb="4">
      <t>ドボク</t>
    </rPh>
    <phoneticPr fontId="3"/>
  </si>
  <si>
    <t>森林土木</t>
    <rPh sb="0" eb="2">
      <t>シンリン</t>
    </rPh>
    <rPh sb="2" eb="4">
      <t>ドボク</t>
    </rPh>
    <phoneticPr fontId="3"/>
  </si>
  <si>
    <t>造園</t>
    <rPh sb="0" eb="2">
      <t>ゾウエン</t>
    </rPh>
    <phoneticPr fontId="3"/>
  </si>
  <si>
    <t>建築設備士</t>
    <rPh sb="0" eb="2">
      <t>ケンチク</t>
    </rPh>
    <rPh sb="2" eb="4">
      <t>セツビ</t>
    </rPh>
    <rPh sb="4" eb="5">
      <t>シ</t>
    </rPh>
    <phoneticPr fontId="3"/>
  </si>
  <si>
    <t>建築積算士</t>
    <rPh sb="0" eb="2">
      <t>ケンチク</t>
    </rPh>
    <rPh sb="2" eb="4">
      <t>セキサン</t>
    </rPh>
    <rPh sb="4" eb="5">
      <t>シ</t>
    </rPh>
    <phoneticPr fontId="3"/>
  </si>
  <si>
    <t>消防設備士</t>
    <rPh sb="0" eb="2">
      <t>ショウボウ</t>
    </rPh>
    <rPh sb="2" eb="4">
      <t>セツビ</t>
    </rPh>
    <rPh sb="4" eb="5">
      <t>シ</t>
    </rPh>
    <phoneticPr fontId="3"/>
  </si>
  <si>
    <t>地質調査技士</t>
    <rPh sb="0" eb="2">
      <t>チシツ</t>
    </rPh>
    <rPh sb="2" eb="4">
      <t>チョウサ</t>
    </rPh>
    <rPh sb="4" eb="5">
      <t>ワザ</t>
    </rPh>
    <rPh sb="5" eb="6">
      <t>シ</t>
    </rPh>
    <phoneticPr fontId="3"/>
  </si>
  <si>
    <t>不動産鑑定士</t>
    <rPh sb="0" eb="3">
      <t>フドウサン</t>
    </rPh>
    <rPh sb="3" eb="6">
      <t>カンテイシ</t>
    </rPh>
    <phoneticPr fontId="3"/>
  </si>
  <si>
    <t>土地区画整理士</t>
    <rPh sb="0" eb="2">
      <t>トチ</t>
    </rPh>
    <rPh sb="2" eb="4">
      <t>クカク</t>
    </rPh>
    <rPh sb="4" eb="6">
      <t>セイリ</t>
    </rPh>
    <rPh sb="6" eb="7">
      <t>シ</t>
    </rPh>
    <phoneticPr fontId="3"/>
  </si>
  <si>
    <t>公共用地経験者</t>
    <rPh sb="0" eb="2">
      <t>コウキョウ</t>
    </rPh>
    <rPh sb="2" eb="4">
      <t>ヨウチ</t>
    </rPh>
    <rPh sb="4" eb="7">
      <t>ケイケンシャ</t>
    </rPh>
    <phoneticPr fontId="3"/>
  </si>
  <si>
    <t>土地家屋調査士</t>
    <rPh sb="0" eb="2">
      <t>トチ</t>
    </rPh>
    <rPh sb="2" eb="4">
      <t>カオク</t>
    </rPh>
    <rPh sb="4" eb="7">
      <t>チョウサシ</t>
    </rPh>
    <phoneticPr fontId="3"/>
  </si>
  <si>
    <t>司法書士</t>
    <rPh sb="0" eb="2">
      <t>シホウ</t>
    </rPh>
    <rPh sb="2" eb="4">
      <t>ショシ</t>
    </rPh>
    <phoneticPr fontId="3"/>
  </si>
  <si>
    <t>農業土木技術管理士</t>
    <rPh sb="0" eb="2">
      <t>ノウギョウ</t>
    </rPh>
    <rPh sb="2" eb="4">
      <t>ドボク</t>
    </rPh>
    <rPh sb="4" eb="6">
      <t>ギジュツ</t>
    </rPh>
    <rPh sb="6" eb="8">
      <t>カンリ</t>
    </rPh>
    <rPh sb="8" eb="9">
      <t>シ</t>
    </rPh>
    <phoneticPr fontId="3"/>
  </si>
  <si>
    <t>地すべり防止工事士</t>
    <rPh sb="0" eb="1">
      <t>ジ</t>
    </rPh>
    <rPh sb="4" eb="6">
      <t>ボウシ</t>
    </rPh>
    <rPh sb="6" eb="8">
      <t>コウジ</t>
    </rPh>
    <rPh sb="8" eb="9">
      <t>シ</t>
    </rPh>
    <phoneticPr fontId="3"/>
  </si>
  <si>
    <t>コンクリート診断士</t>
    <rPh sb="6" eb="8">
      <t>シンダン</t>
    </rPh>
    <rPh sb="8" eb="9">
      <t>シ</t>
    </rPh>
    <phoneticPr fontId="3"/>
  </si>
  <si>
    <t>道路橋点検士</t>
    <rPh sb="0" eb="2">
      <t>ドウロ</t>
    </rPh>
    <rPh sb="2" eb="3">
      <t>キョウ</t>
    </rPh>
    <rPh sb="3" eb="5">
      <t>テンケン</t>
    </rPh>
    <rPh sb="5" eb="6">
      <t>シ</t>
    </rPh>
    <phoneticPr fontId="3"/>
  </si>
  <si>
    <t>土木鋼構造診断士</t>
    <rPh sb="0" eb="2">
      <t>ドボク</t>
    </rPh>
    <rPh sb="2" eb="3">
      <t>コウ</t>
    </rPh>
    <rPh sb="3" eb="5">
      <t>コウゾウ</t>
    </rPh>
    <rPh sb="5" eb="8">
      <t>シンダンシ</t>
    </rPh>
    <phoneticPr fontId="3"/>
  </si>
  <si>
    <t>人数</t>
    <rPh sb="0" eb="2">
      <t>ニンズウ</t>
    </rPh>
    <phoneticPr fontId="3"/>
  </si>
  <si>
    <t>申請内容に関する照会先</t>
    <rPh sb="0" eb="2">
      <t>シンセイ</t>
    </rPh>
    <rPh sb="2" eb="4">
      <t>ナイヨウ</t>
    </rPh>
    <rPh sb="5" eb="6">
      <t>カン</t>
    </rPh>
    <rPh sb="8" eb="10">
      <t>ショウカイ</t>
    </rPh>
    <rPh sb="10" eb="11">
      <t>サキ</t>
    </rPh>
    <phoneticPr fontId="3"/>
  </si>
  <si>
    <t>担当部署名</t>
    <rPh sb="0" eb="2">
      <t>タントウ</t>
    </rPh>
    <rPh sb="2" eb="4">
      <t>ブショ</t>
    </rPh>
    <rPh sb="4" eb="5">
      <t>メイ</t>
    </rPh>
    <phoneticPr fontId="3"/>
  </si>
  <si>
    <t>委任先名称</t>
    <rPh sb="0" eb="2">
      <t>イニン</t>
    </rPh>
    <rPh sb="2" eb="3">
      <t>サキ</t>
    </rPh>
    <rPh sb="3" eb="5">
      <t>メイショウ</t>
    </rPh>
    <phoneticPr fontId="3"/>
  </si>
  <si>
    <t>前回受付番号
（更新業者のみ記入）</t>
    <rPh sb="0" eb="2">
      <t>ゼンカイ</t>
    </rPh>
    <rPh sb="2" eb="4">
      <t>ウケツケ</t>
    </rPh>
    <rPh sb="4" eb="6">
      <t>バンゴウ</t>
    </rPh>
    <rPh sb="8" eb="10">
      <t>コウシン</t>
    </rPh>
    <rPh sb="10" eb="12">
      <t>ギョウシャ</t>
    </rPh>
    <rPh sb="14" eb="16">
      <t>キニュウ</t>
    </rPh>
    <phoneticPr fontId="3"/>
  </si>
  <si>
    <t>書類の提出に際しては、このチェックリストによる確認を必ず行うとともに、申請のときにファイルと一緒に提出してください。</t>
    <rPh sb="0" eb="2">
      <t>ショルイ</t>
    </rPh>
    <rPh sb="3" eb="5">
      <t>テイシュツ</t>
    </rPh>
    <rPh sb="6" eb="7">
      <t>サイ</t>
    </rPh>
    <rPh sb="23" eb="25">
      <t>カクニン</t>
    </rPh>
    <rPh sb="26" eb="27">
      <t>カナラ</t>
    </rPh>
    <rPh sb="28" eb="29">
      <t>オコナ</t>
    </rPh>
    <rPh sb="35" eb="37">
      <t>シンセイ</t>
    </rPh>
    <rPh sb="46" eb="48">
      <t>イッショ</t>
    </rPh>
    <rPh sb="49" eb="51">
      <t>テイシュツ</t>
    </rPh>
    <phoneticPr fontId="3"/>
  </si>
  <si>
    <t>確認後は、申請者確認欄にレ点を記入してください。また、提出の必要がない書類等の申請者確認欄には×を記入してください。</t>
    <rPh sb="0" eb="2">
      <t>カクニン</t>
    </rPh>
    <rPh sb="2" eb="3">
      <t>ゴ</t>
    </rPh>
    <rPh sb="5" eb="8">
      <t>シンセイシャ</t>
    </rPh>
    <rPh sb="8" eb="10">
      <t>カクニン</t>
    </rPh>
    <rPh sb="10" eb="11">
      <t>ラン</t>
    </rPh>
    <rPh sb="13" eb="14">
      <t>テン</t>
    </rPh>
    <rPh sb="15" eb="17">
      <t>キニュウ</t>
    </rPh>
    <rPh sb="27" eb="29">
      <t>テイシュツ</t>
    </rPh>
    <rPh sb="30" eb="32">
      <t>ヒツヨウ</t>
    </rPh>
    <rPh sb="35" eb="38">
      <t>ショルイトウ</t>
    </rPh>
    <rPh sb="39" eb="42">
      <t>シンセイシャ</t>
    </rPh>
    <rPh sb="42" eb="44">
      <t>カクニン</t>
    </rPh>
    <rPh sb="44" eb="45">
      <t>ラン</t>
    </rPh>
    <rPh sb="49" eb="51">
      <t>キニュウ</t>
    </rPh>
    <phoneticPr fontId="3"/>
  </si>
  <si>
    <t>確認事項</t>
    <rPh sb="0" eb="2">
      <t>カクニン</t>
    </rPh>
    <rPh sb="2" eb="4">
      <t>ジコウ</t>
    </rPh>
    <phoneticPr fontId="3"/>
  </si>
  <si>
    <t>受付者</t>
    <rPh sb="0" eb="2">
      <t>ウケツケ</t>
    </rPh>
    <rPh sb="2" eb="3">
      <t>シャ</t>
    </rPh>
    <phoneticPr fontId="3"/>
  </si>
  <si>
    <t>※　申請書類は、ホッチキスでは綴じずに、下記の順番どおりにファイルされていますか。</t>
    <rPh sb="2" eb="4">
      <t>シンセイ</t>
    </rPh>
    <rPh sb="4" eb="6">
      <t>ショルイ</t>
    </rPh>
    <rPh sb="15" eb="16">
      <t>ト</t>
    </rPh>
    <rPh sb="20" eb="22">
      <t>カキ</t>
    </rPh>
    <rPh sb="23" eb="25">
      <t>ジュンバン</t>
    </rPh>
    <phoneticPr fontId="3"/>
  </si>
  <si>
    <t>種別</t>
    <rPh sb="0" eb="2">
      <t>シュベツ</t>
    </rPh>
    <phoneticPr fontId="3"/>
  </si>
  <si>
    <t>チェック事項</t>
    <rPh sb="4" eb="6">
      <t>ジコウ</t>
    </rPh>
    <phoneticPr fontId="3"/>
  </si>
  <si>
    <t>業者カード　No.１～４</t>
    <rPh sb="0" eb="2">
      <t>ギョウシャ</t>
    </rPh>
    <phoneticPr fontId="3"/>
  </si>
  <si>
    <t>常勤技術調書</t>
    <rPh sb="0" eb="2">
      <t>ジョウキン</t>
    </rPh>
    <rPh sb="2" eb="4">
      <t>ギジュツ</t>
    </rPh>
    <rPh sb="4" eb="6">
      <t>チョウショ</t>
    </rPh>
    <phoneticPr fontId="3"/>
  </si>
  <si>
    <t>商業登記簿謄本の写し（法人）
身分証明書の写し（個人）</t>
    <rPh sb="0" eb="2">
      <t>ショウギョウ</t>
    </rPh>
    <rPh sb="2" eb="5">
      <t>トウキボ</t>
    </rPh>
    <rPh sb="5" eb="7">
      <t>トウホン</t>
    </rPh>
    <rPh sb="8" eb="9">
      <t>ウツ</t>
    </rPh>
    <rPh sb="11" eb="13">
      <t>ホウジン</t>
    </rPh>
    <phoneticPr fontId="3"/>
  </si>
  <si>
    <t>・直前１営業年度のものですか。（写し可）
・個人の方は確定申告書、青色申告決算書の写し等を提出してください。</t>
    <rPh sb="1" eb="3">
      <t>チョクゼン</t>
    </rPh>
    <rPh sb="4" eb="6">
      <t>エイギョウ</t>
    </rPh>
    <rPh sb="6" eb="8">
      <t>ネンド</t>
    </rPh>
    <rPh sb="16" eb="17">
      <t>ウツ</t>
    </rPh>
    <rPh sb="18" eb="19">
      <t>カ</t>
    </rPh>
    <rPh sb="22" eb="24">
      <t>コジン</t>
    </rPh>
    <rPh sb="25" eb="26">
      <t>カタ</t>
    </rPh>
    <rPh sb="27" eb="29">
      <t>カクテイ</t>
    </rPh>
    <rPh sb="29" eb="31">
      <t>シンコク</t>
    </rPh>
    <rPh sb="31" eb="32">
      <t>ショ</t>
    </rPh>
    <rPh sb="33" eb="35">
      <t>アオイロ</t>
    </rPh>
    <rPh sb="35" eb="37">
      <t>シンコク</t>
    </rPh>
    <rPh sb="37" eb="40">
      <t>ケッサンショ</t>
    </rPh>
    <rPh sb="41" eb="42">
      <t>ウツ</t>
    </rPh>
    <rPh sb="43" eb="44">
      <t>トウ</t>
    </rPh>
    <rPh sb="45" eb="47">
      <t>テイシュツ</t>
    </rPh>
    <phoneticPr fontId="3"/>
  </si>
  <si>
    <t>納税証明書（国税）</t>
    <rPh sb="0" eb="2">
      <t>ノウゼイ</t>
    </rPh>
    <rPh sb="2" eb="5">
      <t>ショウメイショ</t>
    </rPh>
    <rPh sb="6" eb="8">
      <t>コクゼイ</t>
    </rPh>
    <phoneticPr fontId="3"/>
  </si>
  <si>
    <t>みだしの登録申請書を受領いたしました。</t>
    <rPh sb="4" eb="6">
      <t>トウロク</t>
    </rPh>
    <rPh sb="6" eb="9">
      <t>シンセイショ</t>
    </rPh>
    <rPh sb="10" eb="12">
      <t>ジュリョウ</t>
    </rPh>
    <phoneticPr fontId="3"/>
  </si>
  <si>
    <t>●　書類の不備・不足のため、下記の書類を提出してください。</t>
    <rPh sb="2" eb="4">
      <t>ショルイ</t>
    </rPh>
    <rPh sb="5" eb="7">
      <t>フビ</t>
    </rPh>
    <rPh sb="8" eb="10">
      <t>フソク</t>
    </rPh>
    <rPh sb="14" eb="16">
      <t>カキ</t>
    </rPh>
    <rPh sb="17" eb="19">
      <t>ショルイ</t>
    </rPh>
    <rPh sb="20" eb="22">
      <t>テイシュツ</t>
    </rPh>
    <phoneticPr fontId="3"/>
  </si>
  <si>
    <r>
      <rPr>
        <sz val="8"/>
        <color theme="1"/>
        <rFont val="ＭＳ Ｐゴシック"/>
        <family val="3"/>
        <charset val="128"/>
      </rPr>
      <t>商号又は名称　</t>
    </r>
    <r>
      <rPr>
        <sz val="8"/>
        <color theme="1"/>
        <rFont val="ＭＳ Ｐ明朝"/>
        <family val="1"/>
        <charset val="128"/>
      </rPr>
      <t>（提出時に記入してください。）</t>
    </r>
    <rPh sb="0" eb="2">
      <t>ショウゴウ</t>
    </rPh>
    <rPh sb="2" eb="3">
      <t>マタ</t>
    </rPh>
    <rPh sb="4" eb="6">
      <t>メイショウ</t>
    </rPh>
    <rPh sb="8" eb="10">
      <t>テイシュツ</t>
    </rPh>
    <rPh sb="10" eb="11">
      <t>ジ</t>
    </rPh>
    <rPh sb="12" eb="14">
      <t>キニュウ</t>
    </rPh>
    <phoneticPr fontId="3"/>
  </si>
  <si>
    <t>提出先</t>
    <rPh sb="0" eb="2">
      <t>テイシュツ</t>
    </rPh>
    <rPh sb="2" eb="3">
      <t>サキ</t>
    </rPh>
    <phoneticPr fontId="3"/>
  </si>
  <si>
    <t>〒914-8501　敦賀市中央町2丁目1番1号</t>
    <rPh sb="10" eb="13">
      <t>ツルガシ</t>
    </rPh>
    <rPh sb="13" eb="16">
      <t>チュウオウチョウ</t>
    </rPh>
    <rPh sb="17" eb="19">
      <t>チョウメ</t>
    </rPh>
    <rPh sb="20" eb="21">
      <t>バン</t>
    </rPh>
    <rPh sb="22" eb="23">
      <t>ゴウ</t>
    </rPh>
    <phoneticPr fontId="3"/>
  </si>
  <si>
    <t>敦賀市役所総務部契約管理課</t>
    <rPh sb="0" eb="5">
      <t>ツルガシヤクショ</t>
    </rPh>
    <rPh sb="5" eb="7">
      <t>ソウム</t>
    </rPh>
    <rPh sb="7" eb="8">
      <t>ブ</t>
    </rPh>
    <rPh sb="8" eb="10">
      <t>ケイヤク</t>
    </rPh>
    <rPh sb="10" eb="13">
      <t>カンリカ</t>
    </rPh>
    <phoneticPr fontId="3"/>
  </si>
  <si>
    <t>℡　0770-22-8105</t>
    <phoneticPr fontId="3"/>
  </si>
  <si>
    <t>測量・建設コンサルタント業務等競争入札参加資格審査申請書類チェックリスト</t>
    <rPh sb="0" eb="2">
      <t>ソクリョウ</t>
    </rPh>
    <rPh sb="3" eb="5">
      <t>ケンセツ</t>
    </rPh>
    <rPh sb="12" eb="14">
      <t>ギョウム</t>
    </rPh>
    <rPh sb="14" eb="15">
      <t>トウ</t>
    </rPh>
    <rPh sb="15" eb="17">
      <t>キョウソウ</t>
    </rPh>
    <rPh sb="17" eb="19">
      <t>ニュウサツ</t>
    </rPh>
    <rPh sb="19" eb="21">
      <t>サンカ</t>
    </rPh>
    <rPh sb="21" eb="23">
      <t>シカク</t>
    </rPh>
    <rPh sb="23" eb="25">
      <t>シンサ</t>
    </rPh>
    <rPh sb="25" eb="27">
      <t>シンセイ</t>
    </rPh>
    <rPh sb="27" eb="29">
      <t>ショルイ</t>
    </rPh>
    <phoneticPr fontId="3"/>
  </si>
  <si>
    <t>測量・建設コンサルタント業務等競争入札参加資格審査申請書受領書</t>
    <rPh sb="0" eb="2">
      <t>ソクリョウ</t>
    </rPh>
    <rPh sb="3" eb="5">
      <t>ケンセツ</t>
    </rPh>
    <rPh sb="12" eb="14">
      <t>ギョウム</t>
    </rPh>
    <rPh sb="14" eb="15">
      <t>トウ</t>
    </rPh>
    <rPh sb="15" eb="17">
      <t>キョウソウ</t>
    </rPh>
    <rPh sb="17" eb="19">
      <t>ニュウサツ</t>
    </rPh>
    <rPh sb="19" eb="21">
      <t>サンカ</t>
    </rPh>
    <rPh sb="21" eb="23">
      <t>シカク</t>
    </rPh>
    <rPh sb="23" eb="25">
      <t>シンサ</t>
    </rPh>
    <rPh sb="25" eb="28">
      <t>シンセイショ</t>
    </rPh>
    <rPh sb="28" eb="31">
      <t>ジュリョウショ</t>
    </rPh>
    <phoneticPr fontId="3"/>
  </si>
  <si>
    <t>国土交通省等の登録通知又は
登録証明（書）若しくは登録証</t>
    <rPh sb="0" eb="2">
      <t>コクド</t>
    </rPh>
    <rPh sb="2" eb="5">
      <t>コウツウショウ</t>
    </rPh>
    <rPh sb="5" eb="6">
      <t>トウ</t>
    </rPh>
    <rPh sb="7" eb="9">
      <t>トウロク</t>
    </rPh>
    <rPh sb="9" eb="11">
      <t>ツウチ</t>
    </rPh>
    <rPh sb="11" eb="12">
      <t>マタ</t>
    </rPh>
    <rPh sb="14" eb="16">
      <t>トウロク</t>
    </rPh>
    <rPh sb="16" eb="18">
      <t>ショウメイ</t>
    </rPh>
    <rPh sb="19" eb="20">
      <t>ショ</t>
    </rPh>
    <rPh sb="21" eb="22">
      <t>モ</t>
    </rPh>
    <rPh sb="25" eb="27">
      <t>トウロク</t>
    </rPh>
    <rPh sb="27" eb="28">
      <t>ショウ</t>
    </rPh>
    <phoneticPr fontId="3"/>
  </si>
  <si>
    <t>測量法第55条の8第1項の規定
に基づく財務に関する報告書</t>
    <rPh sb="0" eb="2">
      <t>ソクリョウ</t>
    </rPh>
    <rPh sb="2" eb="3">
      <t>ホウ</t>
    </rPh>
    <rPh sb="3" eb="4">
      <t>ダイ</t>
    </rPh>
    <rPh sb="6" eb="7">
      <t>ジョウ</t>
    </rPh>
    <rPh sb="9" eb="10">
      <t>ダイ</t>
    </rPh>
    <rPh sb="11" eb="12">
      <t>コウ</t>
    </rPh>
    <rPh sb="13" eb="15">
      <t>キテイ</t>
    </rPh>
    <rPh sb="17" eb="18">
      <t>モト</t>
    </rPh>
    <rPh sb="20" eb="22">
      <t>ザイム</t>
    </rPh>
    <rPh sb="23" eb="24">
      <t>カン</t>
    </rPh>
    <rPh sb="26" eb="29">
      <t>ホウコクショ</t>
    </rPh>
    <phoneticPr fontId="3"/>
  </si>
  <si>
    <t>建設コンサルタント登録規定等
に基づく現況報告書</t>
    <rPh sb="0" eb="2">
      <t>ケンセツ</t>
    </rPh>
    <rPh sb="9" eb="11">
      <t>トウロク</t>
    </rPh>
    <rPh sb="11" eb="14">
      <t>キテイトウ</t>
    </rPh>
    <rPh sb="16" eb="17">
      <t>モト</t>
    </rPh>
    <rPh sb="19" eb="21">
      <t>ゲンキョウ</t>
    </rPh>
    <rPh sb="21" eb="24">
      <t>ホウコクショ</t>
    </rPh>
    <phoneticPr fontId="3"/>
  </si>
  <si>
    <t>業務経歴書</t>
    <rPh sb="0" eb="2">
      <t>ギョウム</t>
    </rPh>
    <rPh sb="2" eb="5">
      <t>ケイレキショ</t>
    </rPh>
    <phoneticPr fontId="3"/>
  </si>
  <si>
    <t>※　フラットファイルは、A4判(タテ)ですか。市内・準市内-緑色、県内・準県内-紫色、県外-灰色ですか。</t>
    <rPh sb="14" eb="15">
      <t>バン</t>
    </rPh>
    <rPh sb="23" eb="25">
      <t>シナイ</t>
    </rPh>
    <rPh sb="26" eb="27">
      <t>ジュン</t>
    </rPh>
    <rPh sb="27" eb="29">
      <t>シナイ</t>
    </rPh>
    <rPh sb="30" eb="31">
      <t>ミドリ</t>
    </rPh>
    <rPh sb="31" eb="32">
      <t>イロ</t>
    </rPh>
    <rPh sb="33" eb="35">
      <t>ケンナイ</t>
    </rPh>
    <rPh sb="36" eb="37">
      <t>ジュン</t>
    </rPh>
    <rPh sb="37" eb="39">
      <t>ケンナイ</t>
    </rPh>
    <rPh sb="40" eb="42">
      <t>ムラサキイロ</t>
    </rPh>
    <rPh sb="43" eb="45">
      <t>ケンガイ</t>
    </rPh>
    <rPh sb="46" eb="47">
      <t>ハイ</t>
    </rPh>
    <rPh sb="47" eb="48">
      <t>イロ</t>
    </rPh>
    <phoneticPr fontId="3"/>
  </si>
  <si>
    <t>生年月日</t>
    <rPh sb="0" eb="2">
      <t>セイネン</t>
    </rPh>
    <rPh sb="2" eb="4">
      <t>ガッピ</t>
    </rPh>
    <phoneticPr fontId="3"/>
  </si>
  <si>
    <t>資格区分</t>
    <rPh sb="0" eb="2">
      <t>シカク</t>
    </rPh>
    <rPh sb="2" eb="4">
      <t>クブン</t>
    </rPh>
    <phoneticPr fontId="3"/>
  </si>
  <si>
    <t>コード（3桁）　資格名</t>
    <rPh sb="5" eb="6">
      <t>ケタ</t>
    </rPh>
    <rPh sb="8" eb="10">
      <t>シカク</t>
    </rPh>
    <rPh sb="10" eb="11">
      <t>メイ</t>
    </rPh>
    <phoneticPr fontId="3"/>
  </si>
  <si>
    <t>生年月日（入力）</t>
    <rPh sb="0" eb="2">
      <t>セイネン</t>
    </rPh>
    <rPh sb="2" eb="4">
      <t>ガッピ</t>
    </rPh>
    <rPh sb="5" eb="7">
      <t>ニュウリョク</t>
    </rPh>
    <phoneticPr fontId="3"/>
  </si>
  <si>
    <t>資格コード（入力）</t>
    <rPh sb="0" eb="2">
      <t>シカク</t>
    </rPh>
    <rPh sb="6" eb="8">
      <t>ニュウリョク</t>
    </rPh>
    <phoneticPr fontId="3"/>
  </si>
  <si>
    <t>西暦年</t>
    <rPh sb="0" eb="2">
      <t>セイレキ</t>
    </rPh>
    <rPh sb="2" eb="3">
      <t>ネン</t>
    </rPh>
    <phoneticPr fontId="3"/>
  </si>
  <si>
    <t>記載例を参照のうえ、申請日現在で作成してください。</t>
    <rPh sb="0" eb="2">
      <t>キサイ</t>
    </rPh>
    <rPh sb="2" eb="3">
      <t>レイ</t>
    </rPh>
    <rPh sb="4" eb="6">
      <t>サンショウ</t>
    </rPh>
    <rPh sb="10" eb="12">
      <t>シンセイ</t>
    </rPh>
    <rPh sb="12" eb="13">
      <t>ビ</t>
    </rPh>
    <rPh sb="13" eb="15">
      <t>ゲンザイ</t>
    </rPh>
    <rPh sb="16" eb="18">
      <t>サクセイ</t>
    </rPh>
    <phoneticPr fontId="3"/>
  </si>
  <si>
    <t>市内、準市内、県内業者のみ提出してください。</t>
    <rPh sb="0" eb="2">
      <t>シナイ</t>
    </rPh>
    <rPh sb="3" eb="4">
      <t>ジュン</t>
    </rPh>
    <rPh sb="4" eb="6">
      <t>シナイ</t>
    </rPh>
    <rPh sb="7" eb="9">
      <t>ケンナイ</t>
    </rPh>
    <rPh sb="9" eb="11">
      <t>ギョウシャ</t>
    </rPh>
    <rPh sb="13" eb="15">
      <t>テイシュツ</t>
    </rPh>
    <phoneticPr fontId="3"/>
  </si>
  <si>
    <t>常勤技術者調書（測量等）</t>
    <rPh sb="0" eb="2">
      <t>ジョウキン</t>
    </rPh>
    <rPh sb="2" eb="5">
      <t>ギジュツシャ</t>
    </rPh>
    <rPh sb="5" eb="7">
      <t>チョウショ</t>
    </rPh>
    <rPh sb="8" eb="10">
      <t>ソクリョウ</t>
    </rPh>
    <rPh sb="10" eb="11">
      <t>トウ</t>
    </rPh>
    <phoneticPr fontId="3"/>
  </si>
  <si>
    <t>調査様式第２号（その２）</t>
    <rPh sb="0" eb="2">
      <t>チョウサ</t>
    </rPh>
    <rPh sb="2" eb="4">
      <t>ヨウシキ</t>
    </rPh>
    <rPh sb="4" eb="5">
      <t>ダイ</t>
    </rPh>
    <rPh sb="6" eb="7">
      <t>ゴウ</t>
    </rPh>
    <phoneticPr fontId="3"/>
  </si>
  <si>
    <t>様式第５号</t>
    <rPh sb="0" eb="2">
      <t>ヨウシキ</t>
    </rPh>
    <rPh sb="2" eb="3">
      <t>ダイ</t>
    </rPh>
    <rPh sb="4" eb="5">
      <t>ゴウ</t>
    </rPh>
    <phoneticPr fontId="3"/>
  </si>
  <si>
    <t>元請</t>
    <rPh sb="0" eb="2">
      <t>モトウ</t>
    </rPh>
    <phoneticPr fontId="3"/>
  </si>
  <si>
    <t>下請</t>
    <rPh sb="0" eb="2">
      <t>シタウ</t>
    </rPh>
    <phoneticPr fontId="3"/>
  </si>
  <si>
    <t>注文者</t>
    <rPh sb="0" eb="2">
      <t>チュウモン</t>
    </rPh>
    <rPh sb="2" eb="3">
      <t>シャ</t>
    </rPh>
    <phoneticPr fontId="3"/>
  </si>
  <si>
    <t>元請又は</t>
    <rPh sb="0" eb="2">
      <t>モトウ</t>
    </rPh>
    <rPh sb="2" eb="3">
      <t>マタ</t>
    </rPh>
    <phoneticPr fontId="3"/>
  </si>
  <si>
    <t>請負代金の額</t>
    <rPh sb="0" eb="2">
      <t>ウケオイ</t>
    </rPh>
    <rPh sb="2" eb="4">
      <t>ダイキン</t>
    </rPh>
    <rPh sb="5" eb="6">
      <t>ガク</t>
    </rPh>
    <phoneticPr fontId="3"/>
  </si>
  <si>
    <t>着工年月日</t>
    <rPh sb="0" eb="2">
      <t>チャッコウ</t>
    </rPh>
    <rPh sb="2" eb="5">
      <t>ネンガッピ</t>
    </rPh>
    <phoneticPr fontId="3"/>
  </si>
  <si>
    <t>完成年月日又は</t>
    <rPh sb="0" eb="2">
      <t>カンセイ</t>
    </rPh>
    <rPh sb="2" eb="5">
      <t>ネンガッピ</t>
    </rPh>
    <rPh sb="5" eb="6">
      <t>マタ</t>
    </rPh>
    <phoneticPr fontId="3"/>
  </si>
  <si>
    <t>下請の区分</t>
    <phoneticPr fontId="3"/>
  </si>
  <si>
    <t>都道府県</t>
    <phoneticPr fontId="3"/>
  </si>
  <si>
    <t>（千円）</t>
    <rPh sb="1" eb="3">
      <t>センエン</t>
    </rPh>
    <phoneticPr fontId="3"/>
  </si>
  <si>
    <t>完成予定年月日</t>
    <rPh sb="0" eb="2">
      <t>カンセイ</t>
    </rPh>
    <rPh sb="2" eb="4">
      <t>ヨテイ</t>
    </rPh>
    <rPh sb="4" eb="7">
      <t>ネンガッピ</t>
    </rPh>
    <phoneticPr fontId="3"/>
  </si>
  <si>
    <t>（業種）</t>
    <rPh sb="1" eb="3">
      <t>ギョウシュ</t>
    </rPh>
    <phoneticPr fontId="3"/>
  </si>
  <si>
    <t>計量証明事業</t>
    <rPh sb="0" eb="2">
      <t>ケイリョウ</t>
    </rPh>
    <rPh sb="2" eb="4">
      <t>ショウメイ</t>
    </rPh>
    <rPh sb="4" eb="6">
      <t>ジギョウ</t>
    </rPh>
    <phoneticPr fontId="3"/>
  </si>
  <si>
    <t>業務名</t>
    <rPh sb="0" eb="2">
      <t>ギョウム</t>
    </rPh>
    <rPh sb="2" eb="3">
      <t>メイ</t>
    </rPh>
    <phoneticPr fontId="3"/>
  </si>
  <si>
    <t>業務場所の</t>
    <rPh sb="2" eb="4">
      <t>バショ</t>
    </rPh>
    <phoneticPr fontId="3"/>
  </si>
  <si>
    <t>業務経歴書</t>
    <rPh sb="2" eb="5">
      <t>ケイレキショ</t>
    </rPh>
    <phoneticPr fontId="3"/>
  </si>
  <si>
    <t>業務名</t>
    <phoneticPr fontId="3"/>
  </si>
  <si>
    <t>業務名</t>
    <phoneticPr fontId="3"/>
  </si>
  <si>
    <t>申告者</t>
    <rPh sb="0" eb="3">
      <t>シンコクシャ</t>
    </rPh>
    <phoneticPr fontId="3"/>
  </si>
  <si>
    <t>○</t>
    <phoneticPr fontId="3"/>
  </si>
  <si>
    <t>代表者職氏名</t>
    <rPh sb="0" eb="3">
      <t>ダイヒョウシャ</t>
    </rPh>
    <rPh sb="3" eb="4">
      <t>ショク</t>
    </rPh>
    <rPh sb="4" eb="6">
      <t>シメイ</t>
    </rPh>
    <phoneticPr fontId="3"/>
  </si>
  <si>
    <t>【　　　】内のいずれかに該当するものに○を付けてください。</t>
    <rPh sb="5" eb="6">
      <t>ナイ</t>
    </rPh>
    <rPh sb="12" eb="14">
      <t>ガイトウ</t>
    </rPh>
    <rPh sb="21" eb="22">
      <t>ツ</t>
    </rPh>
    <phoneticPr fontId="3"/>
  </si>
  <si>
    <t>下記の資本的関係又は人的関係の項目に関して、</t>
    <rPh sb="0" eb="2">
      <t>カキ</t>
    </rPh>
    <rPh sb="3" eb="6">
      <t>シホンテキ</t>
    </rPh>
    <rPh sb="6" eb="8">
      <t>カンケイ</t>
    </rPh>
    <rPh sb="8" eb="9">
      <t>マタ</t>
    </rPh>
    <rPh sb="10" eb="12">
      <t>ジンテキ</t>
    </rPh>
    <rPh sb="12" eb="14">
      <t>カンケイ</t>
    </rPh>
    <rPh sb="15" eb="17">
      <t>コウモク</t>
    </rPh>
    <rPh sb="18" eb="19">
      <t>カン</t>
    </rPh>
    <phoneticPr fontId="3"/>
  </si>
  <si>
    <t>【</t>
    <phoneticPr fontId="3"/>
  </si>
  <si>
    <t>該当する項目がある</t>
    <rPh sb="0" eb="2">
      <t>ガイトウ</t>
    </rPh>
    <rPh sb="4" eb="6">
      <t>コウモク</t>
    </rPh>
    <phoneticPr fontId="3"/>
  </si>
  <si>
    <t>・</t>
    <phoneticPr fontId="3"/>
  </si>
  <si>
    <t>該当する項目がない</t>
    <rPh sb="0" eb="2">
      <t>ガイトウ</t>
    </rPh>
    <rPh sb="4" eb="6">
      <t>コウモク</t>
    </rPh>
    <phoneticPr fontId="3"/>
  </si>
  <si>
    <t>】</t>
    <phoneticPr fontId="3"/>
  </si>
  <si>
    <t>該当がある場合は、以下の項目を記載してください。該当がない場合は、以下は空欄で提出してください。</t>
    <rPh sb="0" eb="2">
      <t>ガイトウ</t>
    </rPh>
    <rPh sb="5" eb="7">
      <t>バアイ</t>
    </rPh>
    <rPh sb="9" eb="11">
      <t>イカ</t>
    </rPh>
    <rPh sb="12" eb="14">
      <t>コウモク</t>
    </rPh>
    <rPh sb="15" eb="17">
      <t>キサイ</t>
    </rPh>
    <rPh sb="24" eb="26">
      <t>ガイトウ</t>
    </rPh>
    <rPh sb="29" eb="31">
      <t>バアイ</t>
    </rPh>
    <rPh sb="33" eb="35">
      <t>イカ</t>
    </rPh>
    <rPh sb="36" eb="38">
      <t>クウラン</t>
    </rPh>
    <rPh sb="39" eb="41">
      <t>テイシュツ</t>
    </rPh>
    <phoneticPr fontId="3"/>
  </si>
  <si>
    <t>①　親会社の関係にある他の入札参加資格者は、次のとおりです。（申告者が子会社の場合）</t>
    <rPh sb="2" eb="5">
      <t>オヤガイシャ</t>
    </rPh>
    <rPh sb="6" eb="8">
      <t>カンケイ</t>
    </rPh>
    <rPh sb="11" eb="12">
      <t>タ</t>
    </rPh>
    <rPh sb="13" eb="15">
      <t>ニュウサツ</t>
    </rPh>
    <rPh sb="15" eb="17">
      <t>サンカ</t>
    </rPh>
    <rPh sb="17" eb="20">
      <t>シカクシャ</t>
    </rPh>
    <rPh sb="22" eb="23">
      <t>ツギ</t>
    </rPh>
    <rPh sb="31" eb="34">
      <t>シンコクシャ</t>
    </rPh>
    <rPh sb="35" eb="38">
      <t>コガイシャ</t>
    </rPh>
    <rPh sb="39" eb="41">
      <t>バアイ</t>
    </rPh>
    <phoneticPr fontId="3"/>
  </si>
  <si>
    <t>②　子会社の関係にある他の入札参加資格者は、次のとおりです。（申告者が親会社の場合）</t>
    <rPh sb="2" eb="5">
      <t>コガイシャ</t>
    </rPh>
    <rPh sb="6" eb="8">
      <t>カンケイ</t>
    </rPh>
    <rPh sb="11" eb="12">
      <t>タ</t>
    </rPh>
    <rPh sb="13" eb="15">
      <t>ニュウサツ</t>
    </rPh>
    <rPh sb="15" eb="17">
      <t>サンカ</t>
    </rPh>
    <rPh sb="17" eb="20">
      <t>シカクシャ</t>
    </rPh>
    <rPh sb="22" eb="23">
      <t>ツギ</t>
    </rPh>
    <rPh sb="31" eb="34">
      <t>シンコクシャ</t>
    </rPh>
    <rPh sb="35" eb="38">
      <t>オヤガイシャ</t>
    </rPh>
    <rPh sb="39" eb="41">
      <t>バアイ</t>
    </rPh>
    <phoneticPr fontId="3"/>
  </si>
  <si>
    <t>役員等を兼任している他の入札参加資格者は、次のとおりです。</t>
    <rPh sb="0" eb="2">
      <t>ヤクイン</t>
    </rPh>
    <rPh sb="2" eb="3">
      <t>トウ</t>
    </rPh>
    <rPh sb="4" eb="6">
      <t>ケンニン</t>
    </rPh>
    <rPh sb="10" eb="11">
      <t>タ</t>
    </rPh>
    <rPh sb="12" eb="14">
      <t>ニュウサツ</t>
    </rPh>
    <rPh sb="14" eb="16">
      <t>サンカ</t>
    </rPh>
    <rPh sb="16" eb="19">
      <t>シカクシャ</t>
    </rPh>
    <rPh sb="21" eb="22">
      <t>ツギ</t>
    </rPh>
    <phoneticPr fontId="3"/>
  </si>
  <si>
    <t>当社の役員等</t>
    <rPh sb="0" eb="2">
      <t>トウシャ</t>
    </rPh>
    <rPh sb="3" eb="5">
      <t>ヤクイン</t>
    </rPh>
    <rPh sb="5" eb="6">
      <t>トウ</t>
    </rPh>
    <phoneticPr fontId="3"/>
  </si>
  <si>
    <t>兼任先及び兼任先での役職</t>
    <rPh sb="0" eb="2">
      <t>ケンニン</t>
    </rPh>
    <rPh sb="2" eb="3">
      <t>サキ</t>
    </rPh>
    <rPh sb="3" eb="4">
      <t>オヨ</t>
    </rPh>
    <rPh sb="5" eb="7">
      <t>ケンニン</t>
    </rPh>
    <rPh sb="7" eb="8">
      <t>サキ</t>
    </rPh>
    <rPh sb="10" eb="12">
      <t>ヤクショク</t>
    </rPh>
    <phoneticPr fontId="3"/>
  </si>
  <si>
    <t>役職</t>
    <rPh sb="0" eb="2">
      <t>ヤクショク</t>
    </rPh>
    <phoneticPr fontId="3"/>
  </si>
  <si>
    <t>（備考）</t>
    <rPh sb="1" eb="3">
      <t>ビコウ</t>
    </rPh>
    <phoneticPr fontId="3"/>
  </si>
  <si>
    <t>・記入欄が不足する場合は、適宜記入欄を追加して用いること。</t>
    <rPh sb="1" eb="3">
      <t>キニュウ</t>
    </rPh>
    <rPh sb="3" eb="4">
      <t>ラン</t>
    </rPh>
    <rPh sb="5" eb="7">
      <t>フソク</t>
    </rPh>
    <rPh sb="9" eb="11">
      <t>バアイ</t>
    </rPh>
    <rPh sb="13" eb="15">
      <t>テキギ</t>
    </rPh>
    <rPh sb="15" eb="17">
      <t>キニュウ</t>
    </rPh>
    <rPh sb="17" eb="18">
      <t>ラン</t>
    </rPh>
    <rPh sb="19" eb="21">
      <t>ツイカ</t>
    </rPh>
    <rPh sb="23" eb="24">
      <t>モチ</t>
    </rPh>
    <phoneticPr fontId="3"/>
  </si>
  <si>
    <t>・記載事項の真偽を確認するため、会社法(平成17年法律第86号)第121条に規定する株主名簿の写しその他関係</t>
    <rPh sb="1" eb="3">
      <t>キサイ</t>
    </rPh>
    <rPh sb="3" eb="5">
      <t>ジコウ</t>
    </rPh>
    <rPh sb="6" eb="8">
      <t>シンギ</t>
    </rPh>
    <rPh sb="9" eb="11">
      <t>カクニン</t>
    </rPh>
    <rPh sb="16" eb="19">
      <t>カイシャホウ</t>
    </rPh>
    <rPh sb="20" eb="22">
      <t>ヘイセイ</t>
    </rPh>
    <rPh sb="24" eb="25">
      <t>ネン</t>
    </rPh>
    <rPh sb="25" eb="27">
      <t>ホウリツ</t>
    </rPh>
    <rPh sb="27" eb="28">
      <t>ダイ</t>
    </rPh>
    <rPh sb="30" eb="31">
      <t>ゴウ</t>
    </rPh>
    <rPh sb="32" eb="33">
      <t>ダイ</t>
    </rPh>
    <rPh sb="36" eb="37">
      <t>ジョウ</t>
    </rPh>
    <rPh sb="38" eb="40">
      <t>キテイ</t>
    </rPh>
    <rPh sb="42" eb="44">
      <t>カブヌシ</t>
    </rPh>
    <rPh sb="44" eb="46">
      <t>メイボ</t>
    </rPh>
    <rPh sb="47" eb="48">
      <t>ウツ</t>
    </rPh>
    <phoneticPr fontId="3"/>
  </si>
  <si>
    <t>資料の提出を求めることがあります。</t>
    <phoneticPr fontId="3"/>
  </si>
  <si>
    <t>停止等に関する要領の規定に基づく指名停止等の措置を行うことがあります。</t>
    <rPh sb="0" eb="3">
      <t>テイシトウ</t>
    </rPh>
    <rPh sb="4" eb="5">
      <t>カン</t>
    </rPh>
    <rPh sb="7" eb="9">
      <t>ヨウリョウ</t>
    </rPh>
    <rPh sb="10" eb="12">
      <t>キテイ</t>
    </rPh>
    <rPh sb="13" eb="14">
      <t>モト</t>
    </rPh>
    <rPh sb="16" eb="18">
      <t>シメイ</t>
    </rPh>
    <rPh sb="18" eb="21">
      <t>テイシトウ</t>
    </rPh>
    <rPh sb="22" eb="24">
      <t>ソチ</t>
    </rPh>
    <rPh sb="25" eb="26">
      <t>オコナ</t>
    </rPh>
    <phoneticPr fontId="3"/>
  </si>
  <si>
    <t>・この申告書に記載された事項が事実と相違することが明らかになった場合には、敦賀市建設工事請負業者の指名</t>
    <rPh sb="3" eb="6">
      <t>シンコクショ</t>
    </rPh>
    <rPh sb="7" eb="9">
      <t>キサイ</t>
    </rPh>
    <rPh sb="12" eb="14">
      <t>ジコウ</t>
    </rPh>
    <rPh sb="15" eb="17">
      <t>ジジツ</t>
    </rPh>
    <rPh sb="18" eb="20">
      <t>ソウイ</t>
    </rPh>
    <rPh sb="25" eb="26">
      <t>アキ</t>
    </rPh>
    <rPh sb="32" eb="34">
      <t>バアイ</t>
    </rPh>
    <rPh sb="37" eb="40">
      <t>ツルガシ</t>
    </rPh>
    <rPh sb="40" eb="42">
      <t>ケンセツ</t>
    </rPh>
    <rPh sb="42" eb="44">
      <t>コウジ</t>
    </rPh>
    <rPh sb="44" eb="46">
      <t>ウケオイ</t>
    </rPh>
    <rPh sb="46" eb="47">
      <t>ギョウ</t>
    </rPh>
    <phoneticPr fontId="3"/>
  </si>
  <si>
    <t>ＩＳＯ９０００</t>
    <phoneticPr fontId="3"/>
  </si>
  <si>
    <t>ＩＳＯ１４０００</t>
    <phoneticPr fontId="3"/>
  </si>
  <si>
    <t>一般財団法人</t>
    <phoneticPr fontId="3"/>
  </si>
  <si>
    <t>公益財団法人</t>
    <phoneticPr fontId="3"/>
  </si>
  <si>
    <t>社団法人</t>
    <phoneticPr fontId="3"/>
  </si>
  <si>
    <t>一般社団法人</t>
    <phoneticPr fontId="3"/>
  </si>
  <si>
    <t>公益社団法人</t>
    <phoneticPr fontId="3"/>
  </si>
  <si>
    <t>Eメールアドレス</t>
    <phoneticPr fontId="3"/>
  </si>
  <si>
    <t>M</t>
    <phoneticPr fontId="3"/>
  </si>
  <si>
    <t>T</t>
    <phoneticPr fontId="3"/>
  </si>
  <si>
    <t>S</t>
    <phoneticPr fontId="3"/>
  </si>
  <si>
    <t>H</t>
    <phoneticPr fontId="3"/>
  </si>
  <si>
    <t>010</t>
    <phoneticPr fontId="3"/>
  </si>
  <si>
    <t>020</t>
    <phoneticPr fontId="3"/>
  </si>
  <si>
    <t>030</t>
    <phoneticPr fontId="3"/>
  </si>
  <si>
    <t>地質調査</t>
    <phoneticPr fontId="3"/>
  </si>
  <si>
    <t>040</t>
    <phoneticPr fontId="3"/>
  </si>
  <si>
    <t>050</t>
    <phoneticPr fontId="3"/>
  </si>
  <si>
    <t>060</t>
    <phoneticPr fontId="3"/>
  </si>
  <si>
    <t>から</t>
    <phoneticPr fontId="3"/>
  </si>
  <si>
    <t>070</t>
    <phoneticPr fontId="3"/>
  </si>
  <si>
    <t>まで</t>
    <phoneticPr fontId="3"/>
  </si>
  <si>
    <r>
      <t>M32以前の創業のとき又は</t>
    </r>
    <r>
      <rPr>
        <sz val="11"/>
        <color rgb="FFFF0000"/>
        <rFont val="ＭＳ Ｐ明朝"/>
        <family val="1"/>
        <charset val="128"/>
      </rPr>
      <t>休業等の期間が複数あるとき</t>
    </r>
    <r>
      <rPr>
        <sz val="11"/>
        <color theme="1"/>
        <rFont val="ＭＳ Ｐ明朝"/>
        <family val="1"/>
        <charset val="128"/>
      </rPr>
      <t>は、直接入力する</t>
    </r>
    <rPh sb="3" eb="5">
      <t>イゼン</t>
    </rPh>
    <rPh sb="6" eb="8">
      <t>ソウギョウ</t>
    </rPh>
    <rPh sb="11" eb="12">
      <t>マタ</t>
    </rPh>
    <rPh sb="13" eb="16">
      <t>キュウギョウトウ</t>
    </rPh>
    <rPh sb="17" eb="19">
      <t>キカン</t>
    </rPh>
    <rPh sb="20" eb="22">
      <t>フクスウ</t>
    </rPh>
    <rPh sb="28" eb="30">
      <t>チョクセツ</t>
    </rPh>
    <rPh sb="30" eb="32">
      <t>ニュウリョク</t>
    </rPh>
    <phoneticPr fontId="3"/>
  </si>
  <si>
    <r>
      <rPr>
        <sz val="11"/>
        <rFont val="ＭＳ Ｐ明朝"/>
        <family val="1"/>
        <charset val="128"/>
      </rPr>
      <t>技術職員</t>
    </r>
    <r>
      <rPr>
        <sz val="11"/>
        <color rgb="FFFF0000"/>
        <rFont val="ＭＳ Ｐ明朝"/>
        <family val="1"/>
        <charset val="128"/>
      </rPr>
      <t>（ⅰ）</t>
    </r>
    <rPh sb="0" eb="2">
      <t>ギジュツ</t>
    </rPh>
    <rPh sb="2" eb="4">
      <t>ショクイン</t>
    </rPh>
    <phoneticPr fontId="3"/>
  </si>
  <si>
    <r>
      <rPr>
        <sz val="11"/>
        <rFont val="ＭＳ Ｐ明朝"/>
        <family val="1"/>
        <charset val="128"/>
      </rPr>
      <t>事務職員</t>
    </r>
    <r>
      <rPr>
        <sz val="11"/>
        <color rgb="FFFF0000"/>
        <rFont val="ＭＳ Ｐ明朝"/>
        <family val="1"/>
        <charset val="128"/>
      </rPr>
      <t>（ⅱ）</t>
    </r>
    <rPh sb="0" eb="2">
      <t>ジム</t>
    </rPh>
    <rPh sb="2" eb="4">
      <t>ショクイン</t>
    </rPh>
    <phoneticPr fontId="3"/>
  </si>
  <si>
    <r>
      <t>その他の職員</t>
    </r>
    <r>
      <rPr>
        <sz val="11"/>
        <color rgb="FFFF0000"/>
        <rFont val="ＭＳ Ｐ明朝"/>
        <family val="1"/>
        <charset val="128"/>
      </rPr>
      <t>（ⅲ）</t>
    </r>
    <rPh sb="2" eb="3">
      <t>タ</t>
    </rPh>
    <rPh sb="4" eb="6">
      <t>ショクイン</t>
    </rPh>
    <phoneticPr fontId="3"/>
  </si>
  <si>
    <r>
      <t>合計</t>
    </r>
    <r>
      <rPr>
        <sz val="11"/>
        <color rgb="FFFF0000"/>
        <rFont val="ＭＳ Ｐ明朝"/>
        <family val="1"/>
        <charset val="128"/>
      </rPr>
      <t>（Ⅰ）</t>
    </r>
    <rPh sb="0" eb="2">
      <t>ゴウケイ</t>
    </rPh>
    <phoneticPr fontId="3"/>
  </si>
  <si>
    <r>
      <t>●直前の決算の貸借対照表の金額及び株主資本等変動計算書に記載されている</t>
    </r>
    <r>
      <rPr>
        <sz val="11"/>
        <color rgb="FFFF0000"/>
        <rFont val="ＭＳ Ｐ明朝"/>
        <family val="1"/>
        <charset val="128"/>
      </rPr>
      <t>期末</t>
    </r>
    <r>
      <rPr>
        <sz val="11"/>
        <rFont val="ＭＳ Ｐ明朝"/>
        <family val="1"/>
        <charset val="128"/>
      </rPr>
      <t>の金額（単位：千円）を入力してください。</t>
    </r>
    <rPh sb="1" eb="3">
      <t>チョクゼン</t>
    </rPh>
    <rPh sb="4" eb="6">
      <t>ケッサン</t>
    </rPh>
    <rPh sb="7" eb="9">
      <t>タイシャク</t>
    </rPh>
    <rPh sb="9" eb="12">
      <t>タイショウヒョウ</t>
    </rPh>
    <rPh sb="13" eb="15">
      <t>キンガク</t>
    </rPh>
    <rPh sb="15" eb="16">
      <t>オヨ</t>
    </rPh>
    <rPh sb="17" eb="19">
      <t>カブヌシ</t>
    </rPh>
    <rPh sb="19" eb="21">
      <t>シホン</t>
    </rPh>
    <rPh sb="21" eb="22">
      <t>トウ</t>
    </rPh>
    <rPh sb="22" eb="24">
      <t>ヘンドウ</t>
    </rPh>
    <rPh sb="24" eb="27">
      <t>ケイサンショ</t>
    </rPh>
    <rPh sb="28" eb="30">
      <t>キサイ</t>
    </rPh>
    <rPh sb="35" eb="37">
      <t>キマツ</t>
    </rPh>
    <rPh sb="38" eb="40">
      <t>キンガク</t>
    </rPh>
    <rPh sb="41" eb="43">
      <t>タンイ</t>
    </rPh>
    <rPh sb="44" eb="46">
      <t>センエン</t>
    </rPh>
    <rPh sb="48" eb="50">
      <t>ニュウリョク</t>
    </rPh>
    <phoneticPr fontId="3"/>
  </si>
  <si>
    <r>
      <t>流動資産</t>
    </r>
    <r>
      <rPr>
        <sz val="11"/>
        <color rgb="FFFF0000"/>
        <rFont val="ＭＳ Ｐ明朝"/>
        <family val="1"/>
        <charset val="128"/>
      </rPr>
      <t>（m）</t>
    </r>
    <rPh sb="0" eb="2">
      <t>リュウドウ</t>
    </rPh>
    <rPh sb="2" eb="4">
      <t>シサン</t>
    </rPh>
    <phoneticPr fontId="3"/>
  </si>
  <si>
    <r>
      <t>資産の部　</t>
    </r>
    <r>
      <rPr>
        <sz val="11"/>
        <color rgb="FFFF0000"/>
        <rFont val="ＭＳ Ｐ明朝"/>
        <family val="1"/>
        <charset val="128"/>
      </rPr>
      <t>「流動資産合計」</t>
    </r>
    <r>
      <rPr>
        <sz val="11"/>
        <color theme="1"/>
        <rFont val="ＭＳ Ｐ明朝"/>
        <family val="1"/>
        <charset val="128"/>
      </rPr>
      <t>　の金額</t>
    </r>
    <rPh sb="0" eb="2">
      <t>シサン</t>
    </rPh>
    <rPh sb="3" eb="4">
      <t>ブ</t>
    </rPh>
    <rPh sb="6" eb="8">
      <t>リュウドウ</t>
    </rPh>
    <rPh sb="8" eb="10">
      <t>シサン</t>
    </rPh>
    <rPh sb="10" eb="12">
      <t>ゴウケイ</t>
    </rPh>
    <rPh sb="15" eb="17">
      <t>キンガク</t>
    </rPh>
    <phoneticPr fontId="3"/>
  </si>
  <si>
    <r>
      <t>固定資産</t>
    </r>
    <r>
      <rPr>
        <sz val="11"/>
        <color rgb="FFFF0000"/>
        <rFont val="ＭＳ Ｐ明朝"/>
        <family val="1"/>
        <charset val="128"/>
      </rPr>
      <t>（Q）</t>
    </r>
    <rPh sb="0" eb="2">
      <t>コテイ</t>
    </rPh>
    <rPh sb="2" eb="4">
      <t>シサン</t>
    </rPh>
    <phoneticPr fontId="3"/>
  </si>
  <si>
    <r>
      <t>資産の部　</t>
    </r>
    <r>
      <rPr>
        <sz val="11"/>
        <color rgb="FFFF0000"/>
        <rFont val="ＭＳ Ｐ明朝"/>
        <family val="1"/>
        <charset val="128"/>
      </rPr>
      <t>「固定資産合計」</t>
    </r>
    <r>
      <rPr>
        <sz val="11"/>
        <color theme="1"/>
        <rFont val="ＭＳ Ｐ明朝"/>
        <family val="1"/>
        <charset val="128"/>
      </rPr>
      <t>　の金額</t>
    </r>
    <rPh sb="0" eb="2">
      <t>シサン</t>
    </rPh>
    <rPh sb="3" eb="4">
      <t>ブ</t>
    </rPh>
    <rPh sb="6" eb="8">
      <t>コテイ</t>
    </rPh>
    <rPh sb="8" eb="10">
      <t>シサン</t>
    </rPh>
    <rPh sb="10" eb="12">
      <t>ゴウケイ</t>
    </rPh>
    <rPh sb="15" eb="17">
      <t>キンガク</t>
    </rPh>
    <phoneticPr fontId="3"/>
  </si>
  <si>
    <r>
      <t>流動負債</t>
    </r>
    <r>
      <rPr>
        <sz val="11"/>
        <color rgb="FFFF0000"/>
        <rFont val="ＭＳ Ｐ明朝"/>
        <family val="1"/>
        <charset val="128"/>
      </rPr>
      <t>（n）</t>
    </r>
    <rPh sb="0" eb="2">
      <t>リュウドウ</t>
    </rPh>
    <rPh sb="2" eb="4">
      <t>フサイ</t>
    </rPh>
    <phoneticPr fontId="3"/>
  </si>
  <si>
    <r>
      <t>負債の部　</t>
    </r>
    <r>
      <rPr>
        <sz val="11"/>
        <color rgb="FFFF0000"/>
        <rFont val="ＭＳ Ｐ明朝"/>
        <family val="1"/>
        <charset val="128"/>
      </rPr>
      <t>「流動負債合計」</t>
    </r>
    <r>
      <rPr>
        <sz val="11"/>
        <color theme="1"/>
        <rFont val="ＭＳ Ｐ明朝"/>
        <family val="1"/>
        <charset val="128"/>
      </rPr>
      <t>　の金額</t>
    </r>
    <rPh sb="0" eb="2">
      <t>フサイ</t>
    </rPh>
    <rPh sb="3" eb="4">
      <t>ブ</t>
    </rPh>
    <rPh sb="6" eb="8">
      <t>リュウドウ</t>
    </rPh>
    <rPh sb="8" eb="10">
      <t>フサイ</t>
    </rPh>
    <rPh sb="10" eb="12">
      <t>ゴウケイ</t>
    </rPh>
    <rPh sb="15" eb="17">
      <t>キンガク</t>
    </rPh>
    <phoneticPr fontId="3"/>
  </si>
  <si>
    <r>
      <t>直前</t>
    </r>
    <r>
      <rPr>
        <sz val="11"/>
        <color rgb="FFFF0000"/>
        <rFont val="ＭＳ Ｐ明朝"/>
        <family val="1"/>
        <charset val="128"/>
      </rPr>
      <t>期末</t>
    </r>
    <r>
      <rPr>
        <sz val="11"/>
        <rFont val="ＭＳ Ｐ明朝"/>
        <family val="1"/>
        <charset val="128"/>
      </rPr>
      <t>残高</t>
    </r>
    <rPh sb="0" eb="2">
      <t>チョクゼン</t>
    </rPh>
    <rPh sb="2" eb="3">
      <t>キ</t>
    </rPh>
    <rPh sb="3" eb="4">
      <t>マツ</t>
    </rPh>
    <rPh sb="4" eb="6">
      <t>ザンダカ</t>
    </rPh>
    <phoneticPr fontId="3"/>
  </si>
  <si>
    <r>
      <t>純資産の部　</t>
    </r>
    <r>
      <rPr>
        <sz val="11"/>
        <color rgb="FFFF0000"/>
        <rFont val="ＭＳ Ｐ明朝"/>
        <family val="1"/>
        <charset val="128"/>
      </rPr>
      <t>「資本金」</t>
    </r>
    <r>
      <rPr>
        <sz val="11"/>
        <color theme="1"/>
        <rFont val="ＭＳ Ｐ明朝"/>
        <family val="1"/>
        <charset val="128"/>
      </rPr>
      <t>　の金額</t>
    </r>
    <rPh sb="0" eb="3">
      <t>ジュンシサン</t>
    </rPh>
    <rPh sb="4" eb="5">
      <t>ブ</t>
    </rPh>
    <rPh sb="7" eb="10">
      <t>シホンキン</t>
    </rPh>
    <rPh sb="13" eb="15">
      <t>キンガク</t>
    </rPh>
    <phoneticPr fontId="3"/>
  </si>
  <si>
    <r>
      <t>又は、純資産の部　</t>
    </r>
    <r>
      <rPr>
        <sz val="11"/>
        <color rgb="FFFF0000"/>
        <rFont val="ＭＳ Ｐ明朝"/>
        <family val="1"/>
        <charset val="128"/>
      </rPr>
      <t>「剰余金合計（=資本剰余金合計＋利益剰余金合計－</t>
    </r>
    <r>
      <rPr>
        <u val="double"/>
        <sz val="11"/>
        <color rgb="FFFF0000"/>
        <rFont val="ＭＳ Ｐ明朝"/>
        <family val="1"/>
        <charset val="128"/>
      </rPr>
      <t>繰越利益剰余金）</t>
    </r>
    <r>
      <rPr>
        <sz val="11"/>
        <color rgb="FFFF0000"/>
        <rFont val="ＭＳ Ｐ明朝"/>
        <family val="1"/>
        <charset val="128"/>
      </rPr>
      <t>＋自己株式＋評価・換算差額等合計＋新株予約権」</t>
    </r>
    <r>
      <rPr>
        <sz val="11"/>
        <color theme="1"/>
        <rFont val="ＭＳ Ｐ明朝"/>
        <family val="1"/>
        <charset val="128"/>
      </rPr>
      <t>の金額</t>
    </r>
    <rPh sb="0" eb="1">
      <t>マタ</t>
    </rPh>
    <rPh sb="3" eb="6">
      <t>ジュンシサン</t>
    </rPh>
    <rPh sb="7" eb="8">
      <t>ブ</t>
    </rPh>
    <rPh sb="10" eb="13">
      <t>ジョウヨキン</t>
    </rPh>
    <rPh sb="13" eb="15">
      <t>ゴウケイ</t>
    </rPh>
    <rPh sb="17" eb="19">
      <t>シホン</t>
    </rPh>
    <rPh sb="19" eb="22">
      <t>ジョウヨキン</t>
    </rPh>
    <rPh sb="22" eb="24">
      <t>ゴウケイ</t>
    </rPh>
    <rPh sb="25" eb="27">
      <t>リエキ</t>
    </rPh>
    <rPh sb="27" eb="30">
      <t>ジョウヨキン</t>
    </rPh>
    <rPh sb="30" eb="32">
      <t>ゴウケイ</t>
    </rPh>
    <rPh sb="33" eb="35">
      <t>クリコシ</t>
    </rPh>
    <rPh sb="35" eb="37">
      <t>リエキ</t>
    </rPh>
    <rPh sb="37" eb="40">
      <t>ジョウヨキン</t>
    </rPh>
    <rPh sb="42" eb="44">
      <t>ジコ</t>
    </rPh>
    <rPh sb="44" eb="46">
      <t>カブシキ</t>
    </rPh>
    <rPh sb="47" eb="49">
      <t>ヒョウカ</t>
    </rPh>
    <rPh sb="50" eb="52">
      <t>カンザン</t>
    </rPh>
    <rPh sb="52" eb="55">
      <t>サガクトウ</t>
    </rPh>
    <rPh sb="55" eb="57">
      <t>ゴウケイ</t>
    </rPh>
    <rPh sb="58" eb="60">
      <t>シンカブ</t>
    </rPh>
    <rPh sb="60" eb="62">
      <t>ヨヤク</t>
    </rPh>
    <rPh sb="62" eb="63">
      <t>ケン</t>
    </rPh>
    <rPh sb="65" eb="67">
      <t>キンガク</t>
    </rPh>
    <phoneticPr fontId="3"/>
  </si>
  <si>
    <r>
      <t>純資産の部　</t>
    </r>
    <r>
      <rPr>
        <sz val="11"/>
        <color rgb="FFFF0000"/>
        <rFont val="ＭＳ Ｐ明朝"/>
        <family val="1"/>
        <charset val="128"/>
      </rPr>
      <t>「繰越利益剰余金」</t>
    </r>
    <r>
      <rPr>
        <sz val="11"/>
        <color theme="1"/>
        <rFont val="ＭＳ Ｐ明朝"/>
        <family val="1"/>
        <charset val="128"/>
      </rPr>
      <t>　の金額</t>
    </r>
    <rPh sb="0" eb="3">
      <t>ジュンシサン</t>
    </rPh>
    <rPh sb="4" eb="5">
      <t>ブ</t>
    </rPh>
    <rPh sb="7" eb="9">
      <t>クリコシ</t>
    </rPh>
    <rPh sb="9" eb="11">
      <t>リエキ</t>
    </rPh>
    <rPh sb="11" eb="14">
      <t>ジョウヨキン</t>
    </rPh>
    <rPh sb="17" eb="19">
      <t>キンガク</t>
    </rPh>
    <phoneticPr fontId="3"/>
  </si>
  <si>
    <r>
      <t>純資産額</t>
    </r>
    <r>
      <rPr>
        <sz val="11"/>
        <color rgb="FFFF0000"/>
        <rFont val="ＭＳ Ｐ明朝"/>
        <family val="1"/>
        <charset val="128"/>
      </rPr>
      <t>（P）</t>
    </r>
    <rPh sb="0" eb="3">
      <t>ジュンシサン</t>
    </rPh>
    <rPh sb="3" eb="4">
      <t>ガク</t>
    </rPh>
    <phoneticPr fontId="3"/>
  </si>
  <si>
    <r>
      <t>純資産の部　</t>
    </r>
    <r>
      <rPr>
        <sz val="11"/>
        <color rgb="FFFF0000"/>
        <rFont val="ＭＳ Ｐ明朝"/>
        <family val="1"/>
        <charset val="128"/>
      </rPr>
      <t>「純資産合計」　</t>
    </r>
    <r>
      <rPr>
        <sz val="11"/>
        <color theme="1"/>
        <rFont val="ＭＳ Ｐ明朝"/>
        <family val="1"/>
        <charset val="128"/>
      </rPr>
      <t>の金額</t>
    </r>
    <rPh sb="0" eb="3">
      <t>ジュンシサン</t>
    </rPh>
    <rPh sb="4" eb="5">
      <t>ブ</t>
    </rPh>
    <rPh sb="7" eb="10">
      <t>ジュンシサン</t>
    </rPh>
    <rPh sb="10" eb="12">
      <t>ゴウケイ</t>
    </rPh>
    <rPh sb="15" eb="17">
      <t>キンガク</t>
    </rPh>
    <phoneticPr fontId="3"/>
  </si>
  <si>
    <r>
      <t>総資本額</t>
    </r>
    <r>
      <rPr>
        <sz val="11"/>
        <color rgb="FFFF0000"/>
        <rFont val="ＭＳ Ｐ明朝"/>
        <family val="1"/>
        <charset val="128"/>
      </rPr>
      <t>（R）</t>
    </r>
    <rPh sb="0" eb="1">
      <t>ソウ</t>
    </rPh>
    <rPh sb="1" eb="3">
      <t>シホン</t>
    </rPh>
    <rPh sb="3" eb="4">
      <t>ガク</t>
    </rPh>
    <phoneticPr fontId="3"/>
  </si>
  <si>
    <r>
      <t>純資産の部　</t>
    </r>
    <r>
      <rPr>
        <sz val="11"/>
        <color rgb="FFFF0000"/>
        <rFont val="ＭＳ Ｐ明朝"/>
        <family val="1"/>
        <charset val="128"/>
      </rPr>
      <t>「負債・純資産合計」</t>
    </r>
    <r>
      <rPr>
        <sz val="11"/>
        <color theme="1"/>
        <rFont val="ＭＳ Ｐ明朝"/>
        <family val="1"/>
        <charset val="128"/>
      </rPr>
      <t>　の金額　（資産の部　「資産合計」と同額）</t>
    </r>
    <rPh sb="0" eb="1">
      <t>ジュン</t>
    </rPh>
    <rPh sb="1" eb="3">
      <t>シサン</t>
    </rPh>
    <rPh sb="4" eb="5">
      <t>ブ</t>
    </rPh>
    <rPh sb="7" eb="9">
      <t>フサイ</t>
    </rPh>
    <rPh sb="10" eb="11">
      <t>ジュン</t>
    </rPh>
    <rPh sb="11" eb="13">
      <t>シサン</t>
    </rPh>
    <rPh sb="13" eb="15">
      <t>ゴウケイ</t>
    </rPh>
    <rPh sb="18" eb="20">
      <t>キンガク</t>
    </rPh>
    <rPh sb="22" eb="24">
      <t>シサン</t>
    </rPh>
    <rPh sb="25" eb="26">
      <t>ブ</t>
    </rPh>
    <rPh sb="28" eb="30">
      <t>シサン</t>
    </rPh>
    <rPh sb="30" eb="32">
      <t>ゴウケイ</t>
    </rPh>
    <rPh sb="34" eb="36">
      <t>ドウガク</t>
    </rPh>
    <phoneticPr fontId="3"/>
  </si>
  <si>
    <r>
      <t>経常利益</t>
    </r>
    <r>
      <rPr>
        <sz val="11"/>
        <color rgb="FFFF0000"/>
        <rFont val="ＭＳ Ｐ明朝"/>
        <family val="1"/>
        <charset val="128"/>
      </rPr>
      <t>（S）</t>
    </r>
    <rPh sb="0" eb="2">
      <t>ケイジョウ</t>
    </rPh>
    <rPh sb="2" eb="4">
      <t>リエキ</t>
    </rPh>
    <phoneticPr fontId="3"/>
  </si>
  <si>
    <r>
      <t>経常</t>
    </r>
    <r>
      <rPr>
        <sz val="11"/>
        <color rgb="FFFF0000"/>
        <rFont val="ＭＳ Ｐ明朝"/>
        <family val="1"/>
        <charset val="128"/>
      </rPr>
      <t>損失を計上した</t>
    </r>
    <r>
      <rPr>
        <sz val="11"/>
        <color theme="1"/>
        <rFont val="ＭＳ Ｐ明朝"/>
        <family val="1"/>
        <charset val="128"/>
      </rPr>
      <t>場合は、負の数字を入力すること</t>
    </r>
    <rPh sb="0" eb="2">
      <t>ケイジョウ</t>
    </rPh>
    <rPh sb="2" eb="4">
      <t>ソンシツ</t>
    </rPh>
    <rPh sb="5" eb="7">
      <t>ケイジョウ</t>
    </rPh>
    <rPh sb="9" eb="11">
      <t>バアイ</t>
    </rPh>
    <rPh sb="13" eb="14">
      <t>フ</t>
    </rPh>
    <rPh sb="15" eb="17">
      <t>スウジ</t>
    </rPh>
    <rPh sb="18" eb="20">
      <t>ニュウリョク</t>
    </rPh>
    <phoneticPr fontId="3"/>
  </si>
  <si>
    <t>%</t>
    <phoneticPr fontId="3"/>
  </si>
  <si>
    <r>
      <t>●</t>
    </r>
    <r>
      <rPr>
        <sz val="11"/>
        <color rgb="FFFF0000"/>
        <rFont val="ＭＳ Ｐ明朝"/>
        <family val="1"/>
        <charset val="128"/>
      </rPr>
      <t>直前の決算</t>
    </r>
    <r>
      <rPr>
        <sz val="11"/>
        <color theme="1"/>
        <rFont val="ＭＳ Ｐ明朝"/>
        <family val="1"/>
        <charset val="128"/>
      </rPr>
      <t>の「株主資本等変動計算書」に記載されている</t>
    </r>
    <r>
      <rPr>
        <sz val="11"/>
        <color rgb="FFFF0000"/>
        <rFont val="ＭＳ Ｐ明朝"/>
        <family val="1"/>
        <charset val="128"/>
      </rPr>
      <t>期首</t>
    </r>
    <r>
      <rPr>
        <sz val="11"/>
        <rFont val="ＭＳ Ｐ明朝"/>
        <family val="1"/>
        <charset val="128"/>
      </rPr>
      <t>の</t>
    </r>
    <r>
      <rPr>
        <sz val="11"/>
        <color theme="1"/>
        <rFont val="ＭＳ Ｐ明朝"/>
        <family val="1"/>
        <charset val="128"/>
      </rPr>
      <t>金額（単位：円）を入力してください。</t>
    </r>
    <rPh sb="1" eb="3">
      <t>チョクゼン</t>
    </rPh>
    <rPh sb="4" eb="6">
      <t>ケッサン</t>
    </rPh>
    <rPh sb="8" eb="10">
      <t>カブヌシ</t>
    </rPh>
    <rPh sb="10" eb="13">
      <t>シホントウ</t>
    </rPh>
    <rPh sb="13" eb="15">
      <t>ヘンドウ</t>
    </rPh>
    <rPh sb="15" eb="18">
      <t>ケイサンショ</t>
    </rPh>
    <rPh sb="20" eb="22">
      <t>キサイ</t>
    </rPh>
    <rPh sb="27" eb="29">
      <t>キシュ</t>
    </rPh>
    <rPh sb="30" eb="32">
      <t>キンガク</t>
    </rPh>
    <rPh sb="33" eb="35">
      <t>タンイ</t>
    </rPh>
    <rPh sb="36" eb="37">
      <t>エン</t>
    </rPh>
    <rPh sb="39" eb="41">
      <t>ニュウリョク</t>
    </rPh>
    <phoneticPr fontId="3"/>
  </si>
  <si>
    <r>
      <t>直前</t>
    </r>
    <r>
      <rPr>
        <sz val="11"/>
        <color rgb="FFFF0000"/>
        <rFont val="ＭＳ Ｐ明朝"/>
        <family val="1"/>
        <charset val="128"/>
      </rPr>
      <t>期首</t>
    </r>
    <r>
      <rPr>
        <sz val="11"/>
        <rFont val="ＭＳ Ｐ明朝"/>
        <family val="1"/>
        <charset val="128"/>
      </rPr>
      <t>残高</t>
    </r>
    <rPh sb="0" eb="2">
      <t>チョクゼン</t>
    </rPh>
    <rPh sb="2" eb="4">
      <t>キシュ</t>
    </rPh>
    <rPh sb="4" eb="6">
      <t>ザンダカ</t>
    </rPh>
    <phoneticPr fontId="3"/>
  </si>
  <si>
    <r>
      <rPr>
        <sz val="11"/>
        <color rgb="FFFF0000"/>
        <rFont val="ＭＳ Ｐ明朝"/>
        <family val="1"/>
        <charset val="128"/>
      </rPr>
      <t>直近の決算後</t>
    </r>
    <r>
      <rPr>
        <sz val="11"/>
        <color theme="1"/>
        <rFont val="ＭＳ Ｐ明朝"/>
        <family val="1"/>
        <charset val="128"/>
      </rPr>
      <t>に関する金額は、上記に入力すること</t>
    </r>
    <rPh sb="0" eb="2">
      <t>チョッキン</t>
    </rPh>
    <rPh sb="3" eb="5">
      <t>ケッサン</t>
    </rPh>
    <rPh sb="5" eb="6">
      <t>ゴ</t>
    </rPh>
    <rPh sb="7" eb="8">
      <t>カン</t>
    </rPh>
    <rPh sb="10" eb="12">
      <t>キンガク</t>
    </rPh>
    <rPh sb="14" eb="16">
      <t>ジョウキ</t>
    </rPh>
    <rPh sb="17" eb="19">
      <t>ニュウリョク</t>
    </rPh>
    <phoneticPr fontId="3"/>
  </si>
  <si>
    <r>
      <t>又は、</t>
    </r>
    <r>
      <rPr>
        <sz val="11"/>
        <color rgb="FFFF0000"/>
        <rFont val="ＭＳ Ｐ明朝"/>
        <family val="1"/>
        <charset val="128"/>
      </rPr>
      <t>前期</t>
    </r>
    <r>
      <rPr>
        <sz val="11"/>
        <color theme="1"/>
        <rFont val="ＭＳ Ｐ明朝"/>
        <family val="1"/>
        <charset val="128"/>
      </rPr>
      <t>貸借対照表　純資産の部　</t>
    </r>
    <r>
      <rPr>
        <sz val="11"/>
        <color rgb="FFFF0000"/>
        <rFont val="ＭＳ Ｐ明朝"/>
        <family val="1"/>
        <charset val="128"/>
      </rPr>
      <t>「資本金」</t>
    </r>
    <r>
      <rPr>
        <sz val="11"/>
        <color theme="1"/>
        <rFont val="ＭＳ Ｐ明朝"/>
        <family val="1"/>
        <charset val="128"/>
      </rPr>
      <t>　の金額</t>
    </r>
    <rPh sb="0" eb="1">
      <t>マタ</t>
    </rPh>
    <rPh sb="3" eb="5">
      <t>ゼンキ</t>
    </rPh>
    <rPh sb="5" eb="7">
      <t>タイシャク</t>
    </rPh>
    <rPh sb="7" eb="10">
      <t>タイショウヒョウ</t>
    </rPh>
    <rPh sb="11" eb="14">
      <t>ジュンシサン</t>
    </rPh>
    <rPh sb="15" eb="16">
      <t>ブ</t>
    </rPh>
    <rPh sb="18" eb="21">
      <t>シホンキン</t>
    </rPh>
    <rPh sb="24" eb="26">
      <t>キンガク</t>
    </rPh>
    <phoneticPr fontId="3"/>
  </si>
  <si>
    <r>
      <t>又は、</t>
    </r>
    <r>
      <rPr>
        <sz val="11"/>
        <color rgb="FFFF0000"/>
        <rFont val="ＭＳ Ｐ明朝"/>
        <family val="1"/>
        <charset val="128"/>
      </rPr>
      <t>前期</t>
    </r>
    <r>
      <rPr>
        <sz val="11"/>
        <color theme="1"/>
        <rFont val="ＭＳ Ｐ明朝"/>
        <family val="1"/>
        <charset val="128"/>
      </rPr>
      <t>貸借対照表　純資産の部　</t>
    </r>
    <r>
      <rPr>
        <sz val="11"/>
        <color rgb="FFFF0000"/>
        <rFont val="ＭＳ Ｐ明朝"/>
        <family val="1"/>
        <charset val="128"/>
      </rPr>
      <t>「資本剰余金合計＋利益剰余金合計</t>
    </r>
    <r>
      <rPr>
        <u val="double"/>
        <sz val="11"/>
        <color rgb="FFFF0000"/>
        <rFont val="ＭＳ Ｐ明朝"/>
        <family val="1"/>
        <charset val="128"/>
      </rPr>
      <t>（繰越利益剰余金を除く。）</t>
    </r>
    <r>
      <rPr>
        <sz val="11"/>
        <color rgb="FFFF0000"/>
        <rFont val="ＭＳ Ｐ明朝"/>
        <family val="1"/>
        <charset val="128"/>
      </rPr>
      <t>＋自己株式＋評価・換算差額等合計＋新株予約権」</t>
    </r>
    <r>
      <rPr>
        <sz val="11"/>
        <color theme="1"/>
        <rFont val="ＭＳ Ｐ明朝"/>
        <family val="1"/>
        <charset val="128"/>
      </rPr>
      <t>の金額</t>
    </r>
    <rPh sb="0" eb="1">
      <t>マタ</t>
    </rPh>
    <rPh sb="3" eb="5">
      <t>ゼンキ</t>
    </rPh>
    <rPh sb="5" eb="7">
      <t>タイシャク</t>
    </rPh>
    <rPh sb="7" eb="10">
      <t>タイショウヒョウ</t>
    </rPh>
    <rPh sb="11" eb="14">
      <t>ジュンシサン</t>
    </rPh>
    <rPh sb="15" eb="16">
      <t>ブ</t>
    </rPh>
    <rPh sb="18" eb="20">
      <t>シホン</t>
    </rPh>
    <rPh sb="20" eb="23">
      <t>ジョウヨキン</t>
    </rPh>
    <rPh sb="23" eb="25">
      <t>ゴウケイ</t>
    </rPh>
    <rPh sb="26" eb="28">
      <t>リエキ</t>
    </rPh>
    <rPh sb="28" eb="31">
      <t>ジョウヨキン</t>
    </rPh>
    <rPh sb="31" eb="33">
      <t>ゴウケイ</t>
    </rPh>
    <rPh sb="42" eb="43">
      <t>ノゾ</t>
    </rPh>
    <rPh sb="47" eb="49">
      <t>ジコ</t>
    </rPh>
    <rPh sb="49" eb="51">
      <t>カブシキ</t>
    </rPh>
    <rPh sb="52" eb="54">
      <t>ヒョウカ</t>
    </rPh>
    <rPh sb="55" eb="57">
      <t>カンザン</t>
    </rPh>
    <rPh sb="57" eb="60">
      <t>サガクトウ</t>
    </rPh>
    <rPh sb="60" eb="62">
      <t>ゴウケイ</t>
    </rPh>
    <rPh sb="63" eb="65">
      <t>シンカブ</t>
    </rPh>
    <rPh sb="65" eb="67">
      <t>ヨヤク</t>
    </rPh>
    <rPh sb="67" eb="68">
      <t>ケン</t>
    </rPh>
    <rPh sb="70" eb="72">
      <t>キンガク</t>
    </rPh>
    <phoneticPr fontId="3"/>
  </si>
  <si>
    <t>なし</t>
    <phoneticPr fontId="3"/>
  </si>
  <si>
    <t>010</t>
    <phoneticPr fontId="3"/>
  </si>
  <si>
    <t>001</t>
    <phoneticPr fontId="3"/>
  </si>
  <si>
    <t>002</t>
    <phoneticPr fontId="3"/>
  </si>
  <si>
    <t>003</t>
    <phoneticPr fontId="3"/>
  </si>
  <si>
    <t>地図の調整</t>
    <phoneticPr fontId="3"/>
  </si>
  <si>
    <t>020</t>
    <phoneticPr fontId="3"/>
  </si>
  <si>
    <t>004</t>
    <phoneticPr fontId="3"/>
  </si>
  <si>
    <t>005</t>
    <phoneticPr fontId="3"/>
  </si>
  <si>
    <t>006</t>
    <phoneticPr fontId="3"/>
  </si>
  <si>
    <t>007</t>
    <phoneticPr fontId="3"/>
  </si>
  <si>
    <t>008</t>
    <phoneticPr fontId="3"/>
  </si>
  <si>
    <t>009</t>
    <phoneticPr fontId="3"/>
  </si>
  <si>
    <t>011</t>
    <phoneticPr fontId="3"/>
  </si>
  <si>
    <t>012</t>
    <phoneticPr fontId="3"/>
  </si>
  <si>
    <t>013</t>
    <phoneticPr fontId="3"/>
  </si>
  <si>
    <t>014</t>
    <phoneticPr fontId="3"/>
  </si>
  <si>
    <t>015</t>
    <phoneticPr fontId="3"/>
  </si>
  <si>
    <t>016</t>
    <phoneticPr fontId="3"/>
  </si>
  <si>
    <t>017</t>
    <phoneticPr fontId="3"/>
  </si>
  <si>
    <t>018</t>
    <phoneticPr fontId="3"/>
  </si>
  <si>
    <t>019</t>
    <phoneticPr fontId="3"/>
  </si>
  <si>
    <t>021</t>
    <phoneticPr fontId="3"/>
  </si>
  <si>
    <t>030</t>
    <phoneticPr fontId="3"/>
  </si>
  <si>
    <t>土地調査部門</t>
    <phoneticPr fontId="3"/>
  </si>
  <si>
    <t>060</t>
    <phoneticPr fontId="3"/>
  </si>
  <si>
    <t>漏水調査</t>
    <phoneticPr fontId="3"/>
  </si>
  <si>
    <t>070</t>
    <phoneticPr fontId="3"/>
  </si>
  <si>
    <r>
      <t>直接、「申請書（様式１）」のシートに</t>
    </r>
    <r>
      <rPr>
        <sz val="11"/>
        <color rgb="FFFF0000"/>
        <rFont val="ＭＳ Ｐ明朝"/>
        <family val="1"/>
        <charset val="128"/>
      </rPr>
      <t>申請日を入力</t>
    </r>
    <r>
      <rPr>
        <sz val="11"/>
        <color theme="1"/>
        <rFont val="ＭＳ Ｐ明朝"/>
        <family val="1"/>
        <charset val="128"/>
      </rPr>
      <t>してください。</t>
    </r>
    <rPh sb="0" eb="2">
      <t>チョクセツ</t>
    </rPh>
    <rPh sb="4" eb="7">
      <t>シンセイショ</t>
    </rPh>
    <rPh sb="8" eb="10">
      <t>ヨウシキ</t>
    </rPh>
    <rPh sb="18" eb="20">
      <t>シンセイ</t>
    </rPh>
    <rPh sb="20" eb="21">
      <t>ビ</t>
    </rPh>
    <rPh sb="22" eb="24">
      <t>ニュウリョク</t>
    </rPh>
    <phoneticPr fontId="3"/>
  </si>
  <si>
    <t>黄色のセルは、直接入力をしてください。</t>
    <rPh sb="0" eb="2">
      <t>キイロ</t>
    </rPh>
    <rPh sb="7" eb="9">
      <t>チョクセツ</t>
    </rPh>
    <rPh sb="9" eb="11">
      <t>ニュウリョク</t>
    </rPh>
    <phoneticPr fontId="3"/>
  </si>
  <si>
    <t>緑色のセルは、該当項目を選択してください。</t>
    <rPh sb="0" eb="1">
      <t>ミドリ</t>
    </rPh>
    <rPh sb="1" eb="2">
      <t>イロ</t>
    </rPh>
    <rPh sb="7" eb="9">
      <t>ガイトウ</t>
    </rPh>
    <rPh sb="9" eb="11">
      <t>コウモク</t>
    </rPh>
    <rPh sb="12" eb="14">
      <t>センタク</t>
    </rPh>
    <phoneticPr fontId="3"/>
  </si>
  <si>
    <t>印刷範囲外又は自動計算用の数式若しくは文字が入力されて</t>
    <rPh sb="0" eb="2">
      <t>インサツ</t>
    </rPh>
    <rPh sb="2" eb="4">
      <t>ハンイ</t>
    </rPh>
    <rPh sb="4" eb="5">
      <t>ガイ</t>
    </rPh>
    <rPh sb="5" eb="6">
      <t>マタ</t>
    </rPh>
    <rPh sb="7" eb="9">
      <t>ジドウ</t>
    </rPh>
    <rPh sb="9" eb="11">
      <t>ケイサン</t>
    </rPh>
    <rPh sb="11" eb="12">
      <t>ヨウ</t>
    </rPh>
    <rPh sb="13" eb="15">
      <t>スウシキ</t>
    </rPh>
    <rPh sb="15" eb="16">
      <t>モ</t>
    </rPh>
    <rPh sb="19" eb="21">
      <t>モジ</t>
    </rPh>
    <rPh sb="22" eb="24">
      <t>ニュウリョク</t>
    </rPh>
    <phoneticPr fontId="3"/>
  </si>
  <si>
    <t>いますが、別のセル及びシートと連動しておりますので、変更</t>
    <rPh sb="5" eb="6">
      <t>ベツ</t>
    </rPh>
    <rPh sb="9" eb="10">
      <t>オヨ</t>
    </rPh>
    <rPh sb="15" eb="17">
      <t>レンドウ</t>
    </rPh>
    <rPh sb="26" eb="28">
      <t>ヘンコウ</t>
    </rPh>
    <phoneticPr fontId="3"/>
  </si>
  <si>
    <t>しないでください。</t>
    <phoneticPr fontId="3"/>
  </si>
  <si>
    <t>直接、「業者カードNo.3」のシートに有資格者の人数を入力してください。</t>
    <rPh sb="0" eb="2">
      <t>チョクセツ</t>
    </rPh>
    <rPh sb="4" eb="6">
      <t>ギョウシャ</t>
    </rPh>
    <rPh sb="19" eb="23">
      <t>ユウシカクシャ</t>
    </rPh>
    <rPh sb="24" eb="26">
      <t>ニンズウ</t>
    </rPh>
    <rPh sb="27" eb="29">
      <t>ニュウリョク</t>
    </rPh>
    <phoneticPr fontId="3"/>
  </si>
  <si>
    <t>直接、「（調査様式２）常勤技術者調書」のシートに有資格者の人数を入力してください。</t>
    <rPh sb="0" eb="2">
      <t>チョクセツ</t>
    </rPh>
    <rPh sb="5" eb="7">
      <t>チョウサ</t>
    </rPh>
    <rPh sb="7" eb="9">
      <t>ヨウシキ</t>
    </rPh>
    <rPh sb="11" eb="13">
      <t>ジョウキン</t>
    </rPh>
    <rPh sb="13" eb="16">
      <t>ギジュツシャ</t>
    </rPh>
    <rPh sb="16" eb="18">
      <t>チョウショ</t>
    </rPh>
    <rPh sb="24" eb="28">
      <t>ユウシカクシャ</t>
    </rPh>
    <rPh sb="29" eb="31">
      <t>ニンズウ</t>
    </rPh>
    <rPh sb="32" eb="34">
      <t>ニュウリョク</t>
    </rPh>
    <phoneticPr fontId="3"/>
  </si>
  <si>
    <t>＜様式３・委任状＞</t>
    <rPh sb="1" eb="3">
      <t>ヨウシキ</t>
    </rPh>
    <rPh sb="5" eb="8">
      <t>イニンジョウ</t>
    </rPh>
    <phoneticPr fontId="3"/>
  </si>
  <si>
    <t>＜様式４・使用印鑑届＞</t>
    <phoneticPr fontId="3"/>
  </si>
  <si>
    <t>＜資本的関係又は人的関係に関する申告書＞</t>
    <rPh sb="1" eb="4">
      <t>シホンテキ</t>
    </rPh>
    <rPh sb="4" eb="6">
      <t>カンケイ</t>
    </rPh>
    <rPh sb="6" eb="7">
      <t>マタ</t>
    </rPh>
    <rPh sb="8" eb="10">
      <t>ジンテキ</t>
    </rPh>
    <rPh sb="10" eb="12">
      <t>カンケイ</t>
    </rPh>
    <rPh sb="13" eb="14">
      <t>カン</t>
    </rPh>
    <rPh sb="16" eb="19">
      <t>シンコクショ</t>
    </rPh>
    <phoneticPr fontId="3"/>
  </si>
  <si>
    <t>申請日は、それぞれ直接シートに入力してください。</t>
    <rPh sb="0" eb="2">
      <t>シンセイ</t>
    </rPh>
    <rPh sb="2" eb="3">
      <t>ヒ</t>
    </rPh>
    <rPh sb="9" eb="11">
      <t>チョクセツ</t>
    </rPh>
    <rPh sb="15" eb="17">
      <t>ニュウリョク</t>
    </rPh>
    <phoneticPr fontId="3"/>
  </si>
  <si>
    <r>
      <t>資本的関係等の申告書には、資本的関係又は人的関係にある会社等について申告をしてください。</t>
    </r>
    <r>
      <rPr>
        <sz val="11"/>
        <color rgb="FFFF0000"/>
        <rFont val="ＭＳ Ｐゴシック"/>
        <family val="3"/>
        <charset val="128"/>
        <scheme val="minor"/>
      </rPr>
      <t>（全ての申請業者が対象です。）</t>
    </r>
    <rPh sb="0" eb="3">
      <t>シホンテキ</t>
    </rPh>
    <rPh sb="3" eb="5">
      <t>カンケイ</t>
    </rPh>
    <rPh sb="5" eb="6">
      <t>トウ</t>
    </rPh>
    <rPh sb="7" eb="10">
      <t>シンコクショ</t>
    </rPh>
    <rPh sb="13" eb="16">
      <t>シホンテキ</t>
    </rPh>
    <rPh sb="16" eb="18">
      <t>カンケイ</t>
    </rPh>
    <rPh sb="18" eb="19">
      <t>マタ</t>
    </rPh>
    <rPh sb="20" eb="22">
      <t>ジンテキ</t>
    </rPh>
    <rPh sb="22" eb="24">
      <t>カンケイ</t>
    </rPh>
    <rPh sb="27" eb="29">
      <t>カイシャ</t>
    </rPh>
    <rPh sb="29" eb="30">
      <t>トウ</t>
    </rPh>
    <rPh sb="34" eb="36">
      <t>シンコク</t>
    </rPh>
    <rPh sb="45" eb="46">
      <t>スベ</t>
    </rPh>
    <rPh sb="48" eb="50">
      <t>シンセイ</t>
    </rPh>
    <rPh sb="50" eb="52">
      <t>ギョウシャ</t>
    </rPh>
    <rPh sb="53" eb="55">
      <t>タイショウ</t>
    </rPh>
    <phoneticPr fontId="3"/>
  </si>
  <si>
    <t>入力は以上で終了です。入力項目及び各シートを再度確認のうえ、印刷してください。</t>
    <rPh sb="0" eb="2">
      <t>ニュウリョク</t>
    </rPh>
    <rPh sb="3" eb="5">
      <t>イジョウ</t>
    </rPh>
    <rPh sb="6" eb="8">
      <t>シュウリョウ</t>
    </rPh>
    <rPh sb="11" eb="13">
      <t>ニュウリョク</t>
    </rPh>
    <rPh sb="13" eb="15">
      <t>コウモク</t>
    </rPh>
    <rPh sb="15" eb="16">
      <t>オヨ</t>
    </rPh>
    <rPh sb="17" eb="18">
      <t>カク</t>
    </rPh>
    <rPh sb="22" eb="24">
      <t>サイド</t>
    </rPh>
    <rPh sb="24" eb="26">
      <t>カクニン</t>
    </rPh>
    <rPh sb="30" eb="32">
      <t>インサツ</t>
    </rPh>
    <phoneticPr fontId="3"/>
  </si>
  <si>
    <t>＜チェックリスト＞</t>
    <phoneticPr fontId="3"/>
  </si>
  <si>
    <t>全ての書類が整いましたら、チェックリストを使用して、書類が揃っているか、押印がされているか等、再度確認をしてから申請書を提出してください。</t>
    <rPh sb="0" eb="1">
      <t>スベ</t>
    </rPh>
    <rPh sb="3" eb="5">
      <t>ショルイ</t>
    </rPh>
    <rPh sb="6" eb="7">
      <t>トトノ</t>
    </rPh>
    <rPh sb="21" eb="23">
      <t>シヨウ</t>
    </rPh>
    <rPh sb="26" eb="28">
      <t>ショルイ</t>
    </rPh>
    <rPh sb="29" eb="30">
      <t>ソロ</t>
    </rPh>
    <rPh sb="36" eb="38">
      <t>オウイン</t>
    </rPh>
    <rPh sb="45" eb="46">
      <t>トウ</t>
    </rPh>
    <rPh sb="47" eb="49">
      <t>サイド</t>
    </rPh>
    <rPh sb="49" eb="51">
      <t>カクニン</t>
    </rPh>
    <rPh sb="56" eb="58">
      <t>シンセイ</t>
    </rPh>
    <rPh sb="58" eb="59">
      <t>ショ</t>
    </rPh>
    <rPh sb="60" eb="62">
      <t>テイシュツ</t>
    </rPh>
    <phoneticPr fontId="3"/>
  </si>
  <si>
    <t>様式第１号（その２）</t>
    <rPh sb="0" eb="2">
      <t>ヨウシキ</t>
    </rPh>
    <rPh sb="2" eb="3">
      <t>ダイ</t>
    </rPh>
    <rPh sb="4" eb="5">
      <t>ゴウ</t>
    </rPh>
    <phoneticPr fontId="3"/>
  </si>
  <si>
    <t>＜業者カード　No.4＞</t>
    <rPh sb="1" eb="3">
      <t>ギョウシャ</t>
    </rPh>
    <phoneticPr fontId="3"/>
  </si>
  <si>
    <t>＜業者カード　No.4-2＞</t>
    <rPh sb="1" eb="3">
      <t>ギョウシャ</t>
    </rPh>
    <phoneticPr fontId="3"/>
  </si>
  <si>
    <t>＜調査様式第２号・常勤技術者調書（測量等）＞</t>
    <rPh sb="1" eb="3">
      <t>チョウサ</t>
    </rPh>
    <rPh sb="3" eb="5">
      <t>ヨウシキ</t>
    </rPh>
    <rPh sb="5" eb="6">
      <t>ダイ</t>
    </rPh>
    <rPh sb="7" eb="8">
      <t>ゴウ</t>
    </rPh>
    <rPh sb="9" eb="11">
      <t>ジョウキン</t>
    </rPh>
    <rPh sb="11" eb="14">
      <t>ギジュツシャ</t>
    </rPh>
    <rPh sb="14" eb="16">
      <t>チョウショ</t>
    </rPh>
    <rPh sb="17" eb="20">
      <t>ソクリョウトウ</t>
    </rPh>
    <phoneticPr fontId="3"/>
  </si>
  <si>
    <t>＜様式６・業務経歴書＞</t>
    <rPh sb="1" eb="3">
      <t>ヨウシキ</t>
    </rPh>
    <rPh sb="5" eb="7">
      <t>ギョウム</t>
    </rPh>
    <rPh sb="7" eb="10">
      <t>ケイレキショ</t>
    </rPh>
    <phoneticPr fontId="3"/>
  </si>
  <si>
    <r>
      <t>業務経歴書には、登録を希望する工事の業務経歴書を記入してください。</t>
    </r>
    <r>
      <rPr>
        <sz val="11"/>
        <color rgb="FFFF0000"/>
        <rFont val="ＭＳ Ｐゴシック"/>
        <family val="3"/>
        <charset val="128"/>
        <scheme val="minor"/>
      </rPr>
      <t>（測量業、建設コンサルタント業、地質調査業、補償コンサルタント業以外の業種のみ）</t>
    </r>
    <rPh sb="0" eb="2">
      <t>ギョウム</t>
    </rPh>
    <rPh sb="2" eb="5">
      <t>ケイレキショ</t>
    </rPh>
    <rPh sb="8" eb="10">
      <t>トウロク</t>
    </rPh>
    <rPh sb="11" eb="13">
      <t>キボウ</t>
    </rPh>
    <rPh sb="15" eb="17">
      <t>コウジ</t>
    </rPh>
    <rPh sb="18" eb="20">
      <t>ギョウム</t>
    </rPh>
    <rPh sb="20" eb="23">
      <t>ケイレキショ</t>
    </rPh>
    <rPh sb="24" eb="26">
      <t>キニュウ</t>
    </rPh>
    <rPh sb="34" eb="36">
      <t>ソクリョウ</t>
    </rPh>
    <rPh sb="36" eb="37">
      <t>ギョウ</t>
    </rPh>
    <rPh sb="38" eb="40">
      <t>ケンセツ</t>
    </rPh>
    <rPh sb="47" eb="48">
      <t>ギョウ</t>
    </rPh>
    <rPh sb="49" eb="51">
      <t>チシツ</t>
    </rPh>
    <rPh sb="51" eb="53">
      <t>チョウサ</t>
    </rPh>
    <rPh sb="53" eb="54">
      <t>ギョウ</t>
    </rPh>
    <rPh sb="55" eb="57">
      <t>ホショウ</t>
    </rPh>
    <rPh sb="64" eb="65">
      <t>ギョウ</t>
    </rPh>
    <rPh sb="65" eb="67">
      <t>イガイ</t>
    </rPh>
    <rPh sb="68" eb="70">
      <t>ギョウシュ</t>
    </rPh>
    <phoneticPr fontId="3"/>
  </si>
  <si>
    <t>（なお、適宜、印刷範囲を調整をしてください。）</t>
    <rPh sb="4" eb="6">
      <t>テキギ</t>
    </rPh>
    <rPh sb="7" eb="9">
      <t>インサツ</t>
    </rPh>
    <rPh sb="9" eb="11">
      <t>ハンイ</t>
    </rPh>
    <rPh sb="12" eb="14">
      <t>チョウセイ</t>
    </rPh>
    <phoneticPr fontId="3"/>
  </si>
  <si>
    <t>水産土木</t>
    <rPh sb="0" eb="2">
      <t>スイサン</t>
    </rPh>
    <rPh sb="2" eb="4">
      <t>ドボク</t>
    </rPh>
    <phoneticPr fontId="3"/>
  </si>
  <si>
    <t>※　市内、準市内、県内、準県内業者のみ提出してください。</t>
    <rPh sb="2" eb="4">
      <t>シナイ</t>
    </rPh>
    <rPh sb="5" eb="6">
      <t>ジュン</t>
    </rPh>
    <rPh sb="6" eb="8">
      <t>シナイ</t>
    </rPh>
    <rPh sb="9" eb="11">
      <t>ケンナイ</t>
    </rPh>
    <rPh sb="12" eb="13">
      <t>ジュン</t>
    </rPh>
    <rPh sb="13" eb="15">
      <t>ケンナイ</t>
    </rPh>
    <rPh sb="15" eb="17">
      <t>ギョウシャ</t>
    </rPh>
    <rPh sb="19" eb="21">
      <t>テイシュツ</t>
    </rPh>
    <phoneticPr fontId="3"/>
  </si>
  <si>
    <t>（記入例）　</t>
    <rPh sb="1" eb="3">
      <t>キニュウ</t>
    </rPh>
    <rPh sb="3" eb="4">
      <t>レイ</t>
    </rPh>
    <phoneticPr fontId="3"/>
  </si>
  <si>
    <t>「測量士」と「測量士補」の資格を有する場合は、「測量士」のみを記入</t>
    <rPh sb="1" eb="4">
      <t>ソクリョウシ</t>
    </rPh>
    <rPh sb="7" eb="10">
      <t>ソクリョウシ</t>
    </rPh>
    <rPh sb="10" eb="11">
      <t>ホ</t>
    </rPh>
    <rPh sb="13" eb="15">
      <t>シカク</t>
    </rPh>
    <rPh sb="16" eb="17">
      <t>ユウ</t>
    </rPh>
    <rPh sb="19" eb="21">
      <t>バアイ</t>
    </rPh>
    <rPh sb="24" eb="27">
      <t>ソクリョウシ</t>
    </rPh>
    <rPh sb="31" eb="33">
      <t>キニュウ</t>
    </rPh>
    <phoneticPr fontId="3"/>
  </si>
  <si>
    <t>「一級建築士」と「二級建築士」の資格を有する場合は、「一級建築士」のみを記入</t>
    <rPh sb="1" eb="3">
      <t>イッキュウ</t>
    </rPh>
    <rPh sb="3" eb="6">
      <t>ケンチクシ</t>
    </rPh>
    <rPh sb="9" eb="11">
      <t>ニキュウ</t>
    </rPh>
    <rPh sb="11" eb="14">
      <t>ケンチクシ</t>
    </rPh>
    <rPh sb="16" eb="18">
      <t>シカク</t>
    </rPh>
    <rPh sb="19" eb="20">
      <t>ユウ</t>
    </rPh>
    <rPh sb="22" eb="24">
      <t>バアイ</t>
    </rPh>
    <rPh sb="27" eb="29">
      <t>イッキュウ</t>
    </rPh>
    <rPh sb="29" eb="32">
      <t>ケンチクシ</t>
    </rPh>
    <rPh sb="36" eb="38">
      <t>キニュウ</t>
    </rPh>
    <phoneticPr fontId="3"/>
  </si>
  <si>
    <t>※　同一人が複数の資格を有する場合は、それぞれの資格で人数を記入してください。</t>
    <rPh sb="2" eb="4">
      <t>ドウイツ</t>
    </rPh>
    <rPh sb="4" eb="5">
      <t>ニン</t>
    </rPh>
    <rPh sb="6" eb="8">
      <t>フクスウ</t>
    </rPh>
    <rPh sb="9" eb="11">
      <t>シカク</t>
    </rPh>
    <rPh sb="12" eb="13">
      <t>ユウ</t>
    </rPh>
    <rPh sb="15" eb="17">
      <t>バアイ</t>
    </rPh>
    <rPh sb="24" eb="26">
      <t>シカク</t>
    </rPh>
    <rPh sb="27" eb="29">
      <t>ニンズウ</t>
    </rPh>
    <rPh sb="30" eb="32">
      <t>キニュウ</t>
    </rPh>
    <phoneticPr fontId="12"/>
  </si>
  <si>
    <t>ただし、同種の免許等において、複数の区別のあるものについては、上位の資格のみを記入してください。</t>
    <rPh sb="15" eb="17">
      <t>フクスウ</t>
    </rPh>
    <rPh sb="18" eb="20">
      <t>クベツ</t>
    </rPh>
    <rPh sb="31" eb="33">
      <t>ジョウイ</t>
    </rPh>
    <rPh sb="34" eb="36">
      <t>シカク</t>
    </rPh>
    <rPh sb="39" eb="41">
      <t>キニュウ</t>
    </rPh>
    <phoneticPr fontId="12"/>
  </si>
  <si>
    <t>同一部門の「技術士」と「RCCM」の資格を有する場合は、「技術士」のみを記入</t>
    <rPh sb="0" eb="2">
      <t>ドウイツ</t>
    </rPh>
    <rPh sb="2" eb="4">
      <t>ブモン</t>
    </rPh>
    <rPh sb="6" eb="9">
      <t>ギジュツシ</t>
    </rPh>
    <rPh sb="18" eb="20">
      <t>シカク</t>
    </rPh>
    <rPh sb="21" eb="22">
      <t>ユウ</t>
    </rPh>
    <rPh sb="24" eb="26">
      <t>バアイ</t>
    </rPh>
    <rPh sb="29" eb="32">
      <t>ギジュツシ</t>
    </rPh>
    <rPh sb="36" eb="38">
      <t>キニュウ</t>
    </rPh>
    <phoneticPr fontId="3"/>
  </si>
  <si>
    <t>同一部門（選択科目がある場合は同一選択科目）の「技術士」と「総合技術監理部門」の資格を有する場合は、1名とする</t>
    <rPh sb="0" eb="2">
      <t>ドウイツ</t>
    </rPh>
    <rPh sb="2" eb="4">
      <t>ブモン</t>
    </rPh>
    <rPh sb="5" eb="7">
      <t>センタク</t>
    </rPh>
    <rPh sb="7" eb="9">
      <t>カモク</t>
    </rPh>
    <rPh sb="12" eb="14">
      <t>バアイ</t>
    </rPh>
    <rPh sb="15" eb="17">
      <t>ドウイツ</t>
    </rPh>
    <rPh sb="17" eb="19">
      <t>センタク</t>
    </rPh>
    <rPh sb="19" eb="21">
      <t>カモク</t>
    </rPh>
    <rPh sb="24" eb="27">
      <t>ギジュツシ</t>
    </rPh>
    <rPh sb="30" eb="32">
      <t>ソウゴウ</t>
    </rPh>
    <rPh sb="32" eb="34">
      <t>ギジュツ</t>
    </rPh>
    <rPh sb="34" eb="36">
      <t>カンリ</t>
    </rPh>
    <rPh sb="36" eb="38">
      <t>ブモン</t>
    </rPh>
    <rPh sb="40" eb="42">
      <t>シカク</t>
    </rPh>
    <rPh sb="43" eb="44">
      <t>ユウ</t>
    </rPh>
    <rPh sb="46" eb="48">
      <t>バアイ</t>
    </rPh>
    <rPh sb="51" eb="52">
      <t>メイ</t>
    </rPh>
    <phoneticPr fontId="3"/>
  </si>
  <si>
    <t>資格名称（部門）</t>
    <rPh sb="0" eb="2">
      <t>シカク</t>
    </rPh>
    <rPh sb="2" eb="4">
      <t>メイショウ</t>
    </rPh>
    <rPh sb="5" eb="7">
      <t>ブモン</t>
    </rPh>
    <phoneticPr fontId="3"/>
  </si>
  <si>
    <t>選択科目</t>
    <rPh sb="0" eb="2">
      <t>センタク</t>
    </rPh>
    <rPh sb="2" eb="4">
      <t>カモク</t>
    </rPh>
    <phoneticPr fontId="3"/>
  </si>
  <si>
    <t>ＲＣＣＭ（都市計画及び地方計画)</t>
    <phoneticPr fontId="3"/>
  </si>
  <si>
    <t>ＲＣＣＭ（地質)</t>
    <phoneticPr fontId="3"/>
  </si>
  <si>
    <t>ＲＣＣＭ（土質及び基礎)</t>
    <phoneticPr fontId="3"/>
  </si>
  <si>
    <t>ＲＣＣＭ（鋼構造及びコンクリート)</t>
    <phoneticPr fontId="3"/>
  </si>
  <si>
    <t>ＲＣＣＭ（トンネル)</t>
    <phoneticPr fontId="3"/>
  </si>
  <si>
    <t>ＲＣＣＭ（建設環境)</t>
    <phoneticPr fontId="3"/>
  </si>
  <si>
    <t>ＲＣＣＭ（機械)</t>
    <phoneticPr fontId="3"/>
  </si>
  <si>
    <t>ＲＣＣＭ（水産土木)</t>
    <phoneticPr fontId="3"/>
  </si>
  <si>
    <t>ＲＣＣＭ（電気電子)</t>
    <phoneticPr fontId="3"/>
  </si>
  <si>
    <t>ＲＣＣＭ（廃棄物)</t>
    <phoneticPr fontId="3"/>
  </si>
  <si>
    <t>ＲＣＣＭ（建設情報)</t>
    <phoneticPr fontId="3"/>
  </si>
  <si>
    <t>補償業務管理士（土地調査)</t>
    <phoneticPr fontId="3"/>
  </si>
  <si>
    <t>補償業務管理士（土地評価)</t>
    <phoneticPr fontId="3"/>
  </si>
  <si>
    <t>補償業務管理士（物件)</t>
    <phoneticPr fontId="3"/>
  </si>
  <si>
    <t>補償業務管理士（機械工作)</t>
    <phoneticPr fontId="3"/>
  </si>
  <si>
    <t>補償業務管理士（営業補償・特殊補償)</t>
    <phoneticPr fontId="3"/>
  </si>
  <si>
    <t>補償業務管理士（事業損失)</t>
    <phoneticPr fontId="3"/>
  </si>
  <si>
    <t>補償業務管理士（総合補償)</t>
    <phoneticPr fontId="3"/>
  </si>
  <si>
    <t>１級土木施工管理技士</t>
    <phoneticPr fontId="3"/>
  </si>
  <si>
    <t>電気主任技術者(1種～3種)</t>
    <phoneticPr fontId="3"/>
  </si>
  <si>
    <t>線路主任技術士</t>
    <rPh sb="0" eb="2">
      <t>センロ</t>
    </rPh>
    <rPh sb="2" eb="4">
      <t>シュニン</t>
    </rPh>
    <rPh sb="4" eb="7">
      <t>ギジュツシ</t>
    </rPh>
    <phoneticPr fontId="3"/>
  </si>
  <si>
    <t>技術士（建設部門）(土質及び基礎)</t>
  </si>
  <si>
    <t>技術士（建設部門）(鋼構造及びコンクリート)</t>
  </si>
  <si>
    <t>技術士（建設部門）(都市及び地方計画)</t>
  </si>
  <si>
    <t>技術士（建設部門）(河川、砂防及び海岸・海洋)</t>
  </si>
  <si>
    <t>技術士（建設部門）(港湾及び空港)</t>
  </si>
  <si>
    <t>技術士（建設部門）(電力土木)</t>
  </si>
  <si>
    <t>技術士（建設部門）(道路)</t>
  </si>
  <si>
    <t>技術士（建設部門）(鉄道)</t>
  </si>
  <si>
    <t>技術士（建設部門）(トンネル)</t>
  </si>
  <si>
    <t>技術士（建設部門）(施工計画・施工設備及び積算)</t>
  </si>
  <si>
    <t>技術士（建設部門）(建設環境)</t>
  </si>
  <si>
    <t>技術士（上下水道部門）(上水道及び工業用水道)</t>
  </si>
  <si>
    <t>技術士（上下水道部門）(下水道)</t>
  </si>
  <si>
    <t>技術士（水産部門）(水産土木)</t>
  </si>
  <si>
    <t>ＲＣＣＭ(河川、砂防及び海岸・海洋)</t>
  </si>
  <si>
    <t>ＲＣＣＭ(港湾及び空港)</t>
  </si>
  <si>
    <t>ＲＣＣＭ(電力土木)</t>
  </si>
  <si>
    <t>ＲＣＣＭ(道路)</t>
  </si>
  <si>
    <t>ＲＣＣＭ(鉄道)</t>
  </si>
  <si>
    <t>ＲＣＣＭ(上水道及び工業用水道)</t>
  </si>
  <si>
    <t>ＲＣＣＭ(下水道)</t>
  </si>
  <si>
    <t>ＲＣＣＭ(農業土木)</t>
  </si>
  <si>
    <t>ＲＣＣＭ(森林土木)</t>
  </si>
  <si>
    <t>ＲＣＣＭ(造園)</t>
  </si>
  <si>
    <t>技術士（衛生工学部門）</t>
    <phoneticPr fontId="3"/>
  </si>
  <si>
    <t>技術士（情報工学部門）</t>
    <phoneticPr fontId="3"/>
  </si>
  <si>
    <t>技術士（総合技術監理部門）</t>
    <phoneticPr fontId="3"/>
  </si>
  <si>
    <t>008</t>
    <phoneticPr fontId="3"/>
  </si>
  <si>
    <t>009</t>
    <phoneticPr fontId="3"/>
  </si>
  <si>
    <t>M</t>
    <phoneticPr fontId="3"/>
  </si>
  <si>
    <t>137</t>
    <phoneticPr fontId="3"/>
  </si>
  <si>
    <t>T</t>
    <phoneticPr fontId="3"/>
  </si>
  <si>
    <t>238</t>
    <phoneticPr fontId="3"/>
  </si>
  <si>
    <t>S</t>
    <phoneticPr fontId="3"/>
  </si>
  <si>
    <t>フリガナ</t>
    <phoneticPr fontId="3"/>
  </si>
  <si>
    <t>H</t>
    <phoneticPr fontId="3"/>
  </si>
  <si>
    <t>042</t>
    <phoneticPr fontId="3"/>
  </si>
  <si>
    <t>030</t>
    <phoneticPr fontId="3"/>
  </si>
  <si>
    <t>301</t>
    <phoneticPr fontId="3"/>
  </si>
  <si>
    <t>302</t>
    <phoneticPr fontId="3"/>
  </si>
  <si>
    <t>303</t>
    <phoneticPr fontId="3"/>
  </si>
  <si>
    <t>304</t>
    <phoneticPr fontId="3"/>
  </si>
  <si>
    <t>305</t>
    <phoneticPr fontId="3"/>
  </si>
  <si>
    <t>306</t>
    <phoneticPr fontId="3"/>
  </si>
  <si>
    <t>307</t>
    <phoneticPr fontId="3"/>
  </si>
  <si>
    <t>308</t>
    <phoneticPr fontId="3"/>
  </si>
  <si>
    <t>309</t>
    <phoneticPr fontId="3"/>
  </si>
  <si>
    <t>310</t>
    <phoneticPr fontId="3"/>
  </si>
  <si>
    <t>311</t>
    <phoneticPr fontId="3"/>
  </si>
  <si>
    <t>312</t>
    <phoneticPr fontId="3"/>
  </si>
  <si>
    <t>313</t>
    <phoneticPr fontId="3"/>
  </si>
  <si>
    <t>314</t>
    <phoneticPr fontId="3"/>
  </si>
  <si>
    <t>315</t>
    <phoneticPr fontId="3"/>
  </si>
  <si>
    <t>316</t>
    <phoneticPr fontId="3"/>
  </si>
  <si>
    <t>317</t>
    <phoneticPr fontId="3"/>
  </si>
  <si>
    <t>技術士（森林部門）(森林土木)</t>
    <phoneticPr fontId="3"/>
  </si>
  <si>
    <t>318</t>
    <phoneticPr fontId="3"/>
  </si>
  <si>
    <t>319</t>
    <phoneticPr fontId="3"/>
  </si>
  <si>
    <t>320</t>
    <phoneticPr fontId="3"/>
  </si>
  <si>
    <t>技術士（電気電子部門）</t>
    <phoneticPr fontId="3"/>
  </si>
  <si>
    <t>321</t>
    <phoneticPr fontId="3"/>
  </si>
  <si>
    <t>701</t>
    <phoneticPr fontId="3"/>
  </si>
  <si>
    <t>702</t>
    <phoneticPr fontId="3"/>
  </si>
  <si>
    <t>703</t>
    <phoneticPr fontId="3"/>
  </si>
  <si>
    <t>704</t>
    <phoneticPr fontId="3"/>
  </si>
  <si>
    <t>705</t>
    <phoneticPr fontId="3"/>
  </si>
  <si>
    <t>706</t>
    <phoneticPr fontId="3"/>
  </si>
  <si>
    <t>707</t>
    <phoneticPr fontId="3"/>
  </si>
  <si>
    <t>708</t>
    <phoneticPr fontId="3"/>
  </si>
  <si>
    <t>709</t>
    <phoneticPr fontId="3"/>
  </si>
  <si>
    <t>※</t>
    <phoneticPr fontId="3"/>
  </si>
  <si>
    <t>710</t>
    <phoneticPr fontId="3"/>
  </si>
  <si>
    <t>711</t>
    <phoneticPr fontId="3"/>
  </si>
  <si>
    <t>712</t>
    <phoneticPr fontId="3"/>
  </si>
  <si>
    <t>713</t>
    <phoneticPr fontId="3"/>
  </si>
  <si>
    <t>714</t>
    <phoneticPr fontId="3"/>
  </si>
  <si>
    <t>715</t>
    <phoneticPr fontId="3"/>
  </si>
  <si>
    <t>716</t>
    <phoneticPr fontId="3"/>
  </si>
  <si>
    <t>717</t>
    <phoneticPr fontId="3"/>
  </si>
  <si>
    <t>718</t>
    <phoneticPr fontId="3"/>
  </si>
  <si>
    <t>719</t>
    <phoneticPr fontId="3"/>
  </si>
  <si>
    <t>720</t>
    <phoneticPr fontId="3"/>
  </si>
  <si>
    <t>721</t>
    <phoneticPr fontId="3"/>
  </si>
  <si>
    <t>722</t>
    <phoneticPr fontId="3"/>
  </si>
  <si>
    <t>801</t>
    <phoneticPr fontId="3"/>
  </si>
  <si>
    <t>802</t>
    <phoneticPr fontId="3"/>
  </si>
  <si>
    <t>803</t>
    <phoneticPr fontId="3"/>
  </si>
  <si>
    <t>804</t>
    <phoneticPr fontId="3"/>
  </si>
  <si>
    <t>805</t>
    <phoneticPr fontId="3"/>
  </si>
  <si>
    <t>806</t>
    <phoneticPr fontId="3"/>
  </si>
  <si>
    <t>807</t>
    <phoneticPr fontId="3"/>
  </si>
  <si>
    <t>補償業務管理士（補償関連)</t>
    <phoneticPr fontId="3"/>
  </si>
  <si>
    <t>808</t>
    <phoneticPr fontId="3"/>
  </si>
  <si>
    <t>113</t>
    <phoneticPr fontId="3"/>
  </si>
  <si>
    <t>258</t>
    <phoneticPr fontId="3"/>
  </si>
  <si>
    <t>044</t>
    <phoneticPr fontId="3"/>
  </si>
  <si>
    <t>046</t>
    <phoneticPr fontId="3"/>
  </si>
  <si>
    <t>環境計量士（濃度関係)</t>
    <phoneticPr fontId="3"/>
  </si>
  <si>
    <t>055</t>
    <phoneticPr fontId="3"/>
  </si>
  <si>
    <t>環境計量士（騒音・振動関係)</t>
    <phoneticPr fontId="3"/>
  </si>
  <si>
    <t>027</t>
    <phoneticPr fontId="3"/>
  </si>
  <si>
    <t>029</t>
    <phoneticPr fontId="3"/>
  </si>
  <si>
    <t>026</t>
    <phoneticPr fontId="3"/>
  </si>
  <si>
    <t>045</t>
    <phoneticPr fontId="3"/>
  </si>
  <si>
    <t>052</t>
    <phoneticPr fontId="3"/>
  </si>
  <si>
    <t>061</t>
    <phoneticPr fontId="3"/>
  </si>
  <si>
    <t>070</t>
    <phoneticPr fontId="3"/>
  </si>
  <si>
    <t>071</t>
    <phoneticPr fontId="3"/>
  </si>
  <si>
    <t>072</t>
    <phoneticPr fontId="3"/>
  </si>
  <si>
    <t>様式第６号</t>
    <rPh sb="0" eb="2">
      <t>ヨウシキ</t>
    </rPh>
    <rPh sb="2" eb="3">
      <t>ダイ</t>
    </rPh>
    <rPh sb="4" eb="5">
      <t>ゴウ</t>
    </rPh>
    <phoneticPr fontId="3"/>
  </si>
  <si>
    <t>048</t>
    <phoneticPr fontId="3"/>
  </si>
  <si>
    <t>062</t>
    <phoneticPr fontId="3"/>
  </si>
  <si>
    <t>047</t>
    <phoneticPr fontId="3"/>
  </si>
  <si>
    <t>099</t>
    <phoneticPr fontId="3"/>
  </si>
  <si>
    <t>着手年月日</t>
    <rPh sb="0" eb="2">
      <t>チャクシュ</t>
    </rPh>
    <rPh sb="2" eb="5">
      <t>ネンガッピ</t>
    </rPh>
    <phoneticPr fontId="3"/>
  </si>
  <si>
    <t>Ｎｏ．３</t>
    <phoneticPr fontId="12"/>
  </si>
  <si>
    <t>コード</t>
    <phoneticPr fontId="3"/>
  </si>
  <si>
    <t>008</t>
    <phoneticPr fontId="3"/>
  </si>
  <si>
    <t>711</t>
    <phoneticPr fontId="3"/>
  </si>
  <si>
    <t>ＲＣＣＭ（都市計画及び地方計画)</t>
    <phoneticPr fontId="3"/>
  </si>
  <si>
    <t>009</t>
    <phoneticPr fontId="3"/>
  </si>
  <si>
    <t>712</t>
    <phoneticPr fontId="3"/>
  </si>
  <si>
    <t>ＲＣＣＭ（地質)</t>
    <phoneticPr fontId="3"/>
  </si>
  <si>
    <t>137</t>
    <phoneticPr fontId="3"/>
  </si>
  <si>
    <t>713</t>
    <phoneticPr fontId="3"/>
  </si>
  <si>
    <t>ＲＣＣＭ（土質及び基礎)</t>
    <phoneticPr fontId="3"/>
  </si>
  <si>
    <t>238</t>
    <phoneticPr fontId="3"/>
  </si>
  <si>
    <t>714</t>
    <phoneticPr fontId="3"/>
  </si>
  <si>
    <t>ＲＣＣＭ（鋼構造及びコンクリート)</t>
    <phoneticPr fontId="3"/>
  </si>
  <si>
    <t>062</t>
    <phoneticPr fontId="3"/>
  </si>
  <si>
    <t>715</t>
    <phoneticPr fontId="3"/>
  </si>
  <si>
    <t>ＲＣＣＭ（トンネル)</t>
    <phoneticPr fontId="3"/>
  </si>
  <si>
    <t>042</t>
    <phoneticPr fontId="3"/>
  </si>
  <si>
    <t>716</t>
    <phoneticPr fontId="3"/>
  </si>
  <si>
    <t>030</t>
    <phoneticPr fontId="3"/>
  </si>
  <si>
    <t>717</t>
    <phoneticPr fontId="3"/>
  </si>
  <si>
    <t>ＲＣＣＭ（建設環境)</t>
    <phoneticPr fontId="3"/>
  </si>
  <si>
    <t>301</t>
    <phoneticPr fontId="3"/>
  </si>
  <si>
    <t>技術士（建設部門）</t>
    <phoneticPr fontId="3"/>
  </si>
  <si>
    <t>718</t>
    <phoneticPr fontId="3"/>
  </si>
  <si>
    <t>ＲＣＣＭ（機械)</t>
    <phoneticPr fontId="3"/>
  </si>
  <si>
    <t>302</t>
    <phoneticPr fontId="3"/>
  </si>
  <si>
    <t>719</t>
    <phoneticPr fontId="3"/>
  </si>
  <si>
    <t>ＲＣＣＭ（水産土木)</t>
    <phoneticPr fontId="3"/>
  </si>
  <si>
    <t>303</t>
    <phoneticPr fontId="3"/>
  </si>
  <si>
    <t>720</t>
    <phoneticPr fontId="3"/>
  </si>
  <si>
    <t>ＲＣＣＭ（電気電子)</t>
    <phoneticPr fontId="3"/>
  </si>
  <si>
    <t>304</t>
    <phoneticPr fontId="3"/>
  </si>
  <si>
    <t>721</t>
    <phoneticPr fontId="3"/>
  </si>
  <si>
    <t>ＲＣＣＭ（廃棄物)</t>
    <phoneticPr fontId="3"/>
  </si>
  <si>
    <t>305</t>
    <phoneticPr fontId="3"/>
  </si>
  <si>
    <t>722</t>
    <phoneticPr fontId="3"/>
  </si>
  <si>
    <t>ＲＣＣＭ（建設情報)</t>
    <phoneticPr fontId="3"/>
  </si>
  <si>
    <t>306</t>
    <phoneticPr fontId="3"/>
  </si>
  <si>
    <t>801</t>
    <phoneticPr fontId="3"/>
  </si>
  <si>
    <t>補償業務管理士（土地調査)</t>
    <phoneticPr fontId="3"/>
  </si>
  <si>
    <t>307</t>
    <phoneticPr fontId="3"/>
  </si>
  <si>
    <t>802</t>
    <phoneticPr fontId="3"/>
  </si>
  <si>
    <t>補償業務管理士（土地評価)</t>
    <phoneticPr fontId="3"/>
  </si>
  <si>
    <t>308</t>
    <phoneticPr fontId="3"/>
  </si>
  <si>
    <t>803</t>
    <phoneticPr fontId="3"/>
  </si>
  <si>
    <t>補償業務管理士（物件)</t>
    <phoneticPr fontId="3"/>
  </si>
  <si>
    <t>309</t>
    <phoneticPr fontId="3"/>
  </si>
  <si>
    <t>804</t>
    <phoneticPr fontId="3"/>
  </si>
  <si>
    <t>補償業務管理士（機械工作)</t>
    <phoneticPr fontId="3"/>
  </si>
  <si>
    <t>310</t>
    <phoneticPr fontId="3"/>
  </si>
  <si>
    <t>805</t>
    <phoneticPr fontId="3"/>
  </si>
  <si>
    <t>補償業務管理士（営業補償・特殊補償)</t>
    <phoneticPr fontId="3"/>
  </si>
  <si>
    <t>311</t>
    <phoneticPr fontId="3"/>
  </si>
  <si>
    <t>806</t>
    <phoneticPr fontId="3"/>
  </si>
  <si>
    <t>補償業務管理士（事業損失)</t>
    <phoneticPr fontId="3"/>
  </si>
  <si>
    <t>312</t>
    <phoneticPr fontId="3"/>
  </si>
  <si>
    <t>807</t>
    <phoneticPr fontId="3"/>
  </si>
  <si>
    <t>補償業務管理士（補償関連)</t>
    <phoneticPr fontId="3"/>
  </si>
  <si>
    <t>313</t>
    <phoneticPr fontId="3"/>
  </si>
  <si>
    <t>808</t>
    <phoneticPr fontId="3"/>
  </si>
  <si>
    <t>補償業務管理士（総合補償)</t>
    <phoneticPr fontId="3"/>
  </si>
  <si>
    <t>314</t>
    <phoneticPr fontId="3"/>
  </si>
  <si>
    <t>113</t>
    <phoneticPr fontId="3"/>
  </si>
  <si>
    <t>１級土木施工管理技士</t>
    <phoneticPr fontId="3"/>
  </si>
  <si>
    <t>315</t>
    <phoneticPr fontId="3"/>
  </si>
  <si>
    <t>258</t>
    <phoneticPr fontId="3"/>
  </si>
  <si>
    <t>電気主任技術者(1種)</t>
    <phoneticPr fontId="3"/>
  </si>
  <si>
    <t>316</t>
    <phoneticPr fontId="3"/>
  </si>
  <si>
    <t>044</t>
    <phoneticPr fontId="3"/>
  </si>
  <si>
    <t>317</t>
    <phoneticPr fontId="3"/>
  </si>
  <si>
    <t>048</t>
    <phoneticPr fontId="3"/>
  </si>
  <si>
    <t>318</t>
    <phoneticPr fontId="3"/>
  </si>
  <si>
    <t>046</t>
    <phoneticPr fontId="3"/>
  </si>
  <si>
    <t>環境計量士（濃度関係)</t>
    <phoneticPr fontId="3"/>
  </si>
  <si>
    <t>319</t>
    <phoneticPr fontId="3"/>
  </si>
  <si>
    <t>055</t>
    <phoneticPr fontId="3"/>
  </si>
  <si>
    <t>環境計量士（騒音・振動関係)</t>
    <phoneticPr fontId="3"/>
  </si>
  <si>
    <t>320</t>
    <phoneticPr fontId="3"/>
  </si>
  <si>
    <t>技術士（電気電子部門）</t>
    <phoneticPr fontId="3"/>
  </si>
  <si>
    <t>027</t>
    <phoneticPr fontId="3"/>
  </si>
  <si>
    <t>321</t>
    <phoneticPr fontId="3"/>
  </si>
  <si>
    <t>029</t>
    <phoneticPr fontId="3"/>
  </si>
  <si>
    <t>047</t>
    <phoneticPr fontId="3"/>
  </si>
  <si>
    <t>701</t>
    <phoneticPr fontId="3"/>
  </si>
  <si>
    <t>026</t>
    <phoneticPr fontId="3"/>
  </si>
  <si>
    <t>702</t>
    <phoneticPr fontId="3"/>
  </si>
  <si>
    <t>045</t>
    <phoneticPr fontId="3"/>
  </si>
  <si>
    <t>703</t>
    <phoneticPr fontId="3"/>
  </si>
  <si>
    <t>052</t>
    <phoneticPr fontId="3"/>
  </si>
  <si>
    <t>704</t>
    <phoneticPr fontId="3"/>
  </si>
  <si>
    <t>061</t>
    <phoneticPr fontId="3"/>
  </si>
  <si>
    <t>705</t>
    <phoneticPr fontId="3"/>
  </si>
  <si>
    <t>070</t>
    <phoneticPr fontId="3"/>
  </si>
  <si>
    <t>706</t>
    <phoneticPr fontId="3"/>
  </si>
  <si>
    <t>071</t>
    <phoneticPr fontId="3"/>
  </si>
  <si>
    <t>707</t>
    <phoneticPr fontId="3"/>
  </si>
  <si>
    <t>072</t>
    <phoneticPr fontId="3"/>
  </si>
  <si>
    <t>708</t>
    <phoneticPr fontId="3"/>
  </si>
  <si>
    <t>709</t>
    <phoneticPr fontId="3"/>
  </si>
  <si>
    <t>710</t>
    <phoneticPr fontId="3"/>
  </si>
  <si>
    <t>・</t>
    <phoneticPr fontId="3"/>
  </si>
  <si>
    <t>※　準市内、準県内業者については、委任先と委任先の指導監督等を行う本店又は支店に勤務する常勤技術者の合計人数を</t>
    <rPh sb="2" eb="3">
      <t>ジュン</t>
    </rPh>
    <rPh sb="3" eb="5">
      <t>シナイ</t>
    </rPh>
    <rPh sb="6" eb="7">
      <t>ジュン</t>
    </rPh>
    <rPh sb="7" eb="9">
      <t>ケンナイ</t>
    </rPh>
    <rPh sb="9" eb="11">
      <t>ギョウシャ</t>
    </rPh>
    <rPh sb="17" eb="19">
      <t>イニン</t>
    </rPh>
    <rPh sb="19" eb="20">
      <t>サキ</t>
    </rPh>
    <rPh sb="21" eb="23">
      <t>イニン</t>
    </rPh>
    <rPh sb="23" eb="24">
      <t>サキ</t>
    </rPh>
    <rPh sb="25" eb="27">
      <t>シドウ</t>
    </rPh>
    <rPh sb="27" eb="29">
      <t>カントク</t>
    </rPh>
    <rPh sb="29" eb="30">
      <t>トウ</t>
    </rPh>
    <rPh sb="31" eb="32">
      <t>オコナ</t>
    </rPh>
    <rPh sb="33" eb="35">
      <t>ホンテン</t>
    </rPh>
    <rPh sb="35" eb="36">
      <t>マタ</t>
    </rPh>
    <rPh sb="37" eb="39">
      <t>シテン</t>
    </rPh>
    <rPh sb="40" eb="42">
      <t>キンム</t>
    </rPh>
    <rPh sb="44" eb="46">
      <t>ジョウキン</t>
    </rPh>
    <rPh sb="46" eb="49">
      <t>ギジュツシャ</t>
    </rPh>
    <rPh sb="50" eb="52">
      <t>ゴウケイ</t>
    </rPh>
    <rPh sb="52" eb="54">
      <t>ニンズウ</t>
    </rPh>
    <phoneticPr fontId="12"/>
  </si>
  <si>
    <t>記載してください。</t>
    <rPh sb="0" eb="2">
      <t>キサイ</t>
    </rPh>
    <phoneticPr fontId="12"/>
  </si>
  <si>
    <t>043</t>
    <phoneticPr fontId="3"/>
  </si>
  <si>
    <t>第1種伝送交換主任技術者</t>
    <rPh sb="0" eb="1">
      <t>ダイ</t>
    </rPh>
    <rPh sb="2" eb="3">
      <t>シュ</t>
    </rPh>
    <rPh sb="3" eb="5">
      <t>デンソウ</t>
    </rPh>
    <rPh sb="5" eb="7">
      <t>コウカン</t>
    </rPh>
    <rPh sb="7" eb="9">
      <t>シュニン</t>
    </rPh>
    <rPh sb="9" eb="12">
      <t>ギジュツシャ</t>
    </rPh>
    <phoneticPr fontId="3"/>
  </si>
  <si>
    <t>322</t>
    <phoneticPr fontId="3"/>
  </si>
  <si>
    <t>043</t>
    <phoneticPr fontId="3"/>
  </si>
  <si>
    <t>第１種伝送交換主任技術者</t>
    <rPh sb="0" eb="1">
      <t>ダイ</t>
    </rPh>
    <rPh sb="2" eb="3">
      <t>シュ</t>
    </rPh>
    <rPh sb="3" eb="5">
      <t>デンソウ</t>
    </rPh>
    <rPh sb="5" eb="7">
      <t>コウカン</t>
    </rPh>
    <rPh sb="7" eb="9">
      <t>シュニン</t>
    </rPh>
    <rPh sb="9" eb="12">
      <t>ギジュツシャ</t>
    </rPh>
    <phoneticPr fontId="3"/>
  </si>
  <si>
    <t>代表者の住民登録地（住民票の登録地）</t>
    <rPh sb="0" eb="3">
      <t>ダイヒョウシャ</t>
    </rPh>
    <rPh sb="4" eb="6">
      <t>ジュウミン</t>
    </rPh>
    <rPh sb="6" eb="8">
      <t>トウロク</t>
    </rPh>
    <rPh sb="8" eb="9">
      <t>チ</t>
    </rPh>
    <rPh sb="10" eb="13">
      <t>ジュウミンヒョウ</t>
    </rPh>
    <rPh sb="14" eb="16">
      <t>トウロク</t>
    </rPh>
    <rPh sb="16" eb="17">
      <t>チ</t>
    </rPh>
    <phoneticPr fontId="3"/>
  </si>
  <si>
    <t>敦賀市以外</t>
    <rPh sb="0" eb="3">
      <t>ツルガシ</t>
    </rPh>
    <rPh sb="3" eb="5">
      <t>イガイ</t>
    </rPh>
    <phoneticPr fontId="3"/>
  </si>
  <si>
    <t>委任先代表者の住民登録地（住民票の登録地）</t>
    <rPh sb="0" eb="2">
      <t>イニン</t>
    </rPh>
    <rPh sb="2" eb="3">
      <t>サキ</t>
    </rPh>
    <rPh sb="3" eb="6">
      <t>ダイヒョウシャ</t>
    </rPh>
    <rPh sb="7" eb="9">
      <t>ジュウミン</t>
    </rPh>
    <rPh sb="9" eb="11">
      <t>トウロク</t>
    </rPh>
    <rPh sb="11" eb="12">
      <t>チ</t>
    </rPh>
    <rPh sb="13" eb="16">
      <t>ジュウミンヒョウ</t>
    </rPh>
    <rPh sb="17" eb="19">
      <t>トウロク</t>
    </rPh>
    <rPh sb="19" eb="20">
      <t>チ</t>
    </rPh>
    <phoneticPr fontId="3"/>
  </si>
  <si>
    <t>敦賀市</t>
    <rPh sb="0" eb="3">
      <t>ツルガシ</t>
    </rPh>
    <phoneticPr fontId="3"/>
  </si>
  <si>
    <t>代表者住所</t>
    <rPh sb="0" eb="3">
      <t>ダイヒョウシャ</t>
    </rPh>
    <rPh sb="3" eb="5">
      <t>ジュウショ</t>
    </rPh>
    <phoneticPr fontId="3"/>
  </si>
  <si>
    <t>委任先代表者住所</t>
    <rPh sb="0" eb="2">
      <t>イニン</t>
    </rPh>
    <rPh sb="2" eb="3">
      <t>サキ</t>
    </rPh>
    <rPh sb="3" eb="6">
      <t>ダイヒョウシャ</t>
    </rPh>
    <rPh sb="6" eb="8">
      <t>ジュウショ</t>
    </rPh>
    <phoneticPr fontId="3"/>
  </si>
  <si>
    <t>対応するExcelによっては、平成表示となる場合がありますが、自動計算をしますので、そのままにしておいてください。</t>
    <rPh sb="0" eb="2">
      <t>タイオウ</t>
    </rPh>
    <rPh sb="15" eb="17">
      <t>ヘイセイ</t>
    </rPh>
    <rPh sb="17" eb="19">
      <t>ヒョウジ</t>
    </rPh>
    <rPh sb="22" eb="24">
      <t>バアイ</t>
    </rPh>
    <rPh sb="31" eb="33">
      <t>ジドウ</t>
    </rPh>
    <rPh sb="33" eb="35">
      <t>ケイサン</t>
    </rPh>
    <phoneticPr fontId="3"/>
  </si>
  <si>
    <t>R</t>
    <phoneticPr fontId="3"/>
  </si>
  <si>
    <t>●常勤職員数（全従業員数）</t>
    <rPh sb="1" eb="3">
      <t>ジョウキン</t>
    </rPh>
    <rPh sb="3" eb="5">
      <t>ショクイン</t>
    </rPh>
    <rPh sb="5" eb="6">
      <t>スウ</t>
    </rPh>
    <rPh sb="7" eb="8">
      <t>ゼン</t>
    </rPh>
    <rPh sb="8" eb="11">
      <t>ジュウギョウイン</t>
    </rPh>
    <rPh sb="11" eb="12">
      <t>スウ</t>
    </rPh>
    <phoneticPr fontId="3"/>
  </si>
  <si>
    <t>月</t>
    <phoneticPr fontId="3"/>
  </si>
  <si>
    <r>
      <rPr>
        <sz val="11"/>
        <color rgb="FFFF0000"/>
        <rFont val="ＭＳ Ｐゴシック"/>
        <family val="3"/>
        <charset val="128"/>
        <scheme val="minor"/>
      </rPr>
      <t>注意）</t>
    </r>
    <r>
      <rPr>
        <sz val="11"/>
        <rFont val="ＭＳ Ｐゴシック"/>
        <family val="3"/>
        <charset val="128"/>
        <scheme val="minor"/>
      </rPr>
      <t>経常利益とは、営業利益に営業外収益を足して営業外費用を引いて求められる利益です。当期純利益や税引前当期純利益ではありません。</t>
    </r>
    <rPh sb="0" eb="2">
      <t>チュウイ</t>
    </rPh>
    <rPh sb="43" eb="45">
      <t>トウキ</t>
    </rPh>
    <rPh sb="45" eb="48">
      <t>ジュンリエキ</t>
    </rPh>
    <rPh sb="49" eb="51">
      <t>ゼイビキ</t>
    </rPh>
    <rPh sb="51" eb="52">
      <t>マエ</t>
    </rPh>
    <rPh sb="52" eb="54">
      <t>トウキ</t>
    </rPh>
    <rPh sb="54" eb="57">
      <t>ジュンリエキ</t>
    </rPh>
    <phoneticPr fontId="3"/>
  </si>
  <si>
    <t>令和　　年　　月　　日</t>
    <rPh sb="0" eb="1">
      <t>レイ</t>
    </rPh>
    <rPh sb="1" eb="2">
      <t>ワ</t>
    </rPh>
    <rPh sb="4" eb="5">
      <t>ネン</t>
    </rPh>
    <rPh sb="7" eb="8">
      <t>ツキ</t>
    </rPh>
    <rPh sb="10" eb="11">
      <t>ヒ</t>
    </rPh>
    <phoneticPr fontId="3"/>
  </si>
  <si>
    <t>○</t>
    <phoneticPr fontId="3"/>
  </si>
  <si>
    <t>委任先の</t>
    <rPh sb="0" eb="2">
      <t>イニン</t>
    </rPh>
    <rPh sb="2" eb="3">
      <t>サキ</t>
    </rPh>
    <phoneticPr fontId="3"/>
  </si>
  <si>
    <t>技術者</t>
    <rPh sb="0" eb="3">
      <t>ギジュツシャ</t>
    </rPh>
    <phoneticPr fontId="3"/>
  </si>
  <si>
    <t>自動計算</t>
    <rPh sb="0" eb="2">
      <t>ジドウ</t>
    </rPh>
    <rPh sb="2" eb="4">
      <t>ケイサン</t>
    </rPh>
    <phoneticPr fontId="3"/>
  </si>
  <si>
    <t>登録基準日</t>
    <rPh sb="0" eb="2">
      <t>トウロク</t>
    </rPh>
    <rPh sb="2" eb="5">
      <t>キジュンビ</t>
    </rPh>
    <phoneticPr fontId="3"/>
  </si>
  <si>
    <t>元号</t>
    <rPh sb="0" eb="2">
      <t>ゲンゴウ</t>
    </rPh>
    <phoneticPr fontId="3"/>
  </si>
  <si>
    <t>物品等の要申請</t>
    <rPh sb="0" eb="3">
      <t>ブッピントウ</t>
    </rPh>
    <rPh sb="4" eb="5">
      <t>ヨウ</t>
    </rPh>
    <rPh sb="5" eb="7">
      <t>シンセイ</t>
    </rPh>
    <phoneticPr fontId="3"/>
  </si>
  <si>
    <t>欠番</t>
    <rPh sb="0" eb="1">
      <t>ケツ</t>
    </rPh>
    <rPh sb="1" eb="2">
      <t>バン</t>
    </rPh>
    <phoneticPr fontId="3"/>
  </si>
  <si>
    <t>福井第123号</t>
    <rPh sb="0" eb="2">
      <t>フクイ</t>
    </rPh>
    <rPh sb="2" eb="3">
      <t>ダイ</t>
    </rPh>
    <rPh sb="6" eb="7">
      <t>ゴウ</t>
    </rPh>
    <phoneticPr fontId="3"/>
  </si>
  <si>
    <t>第12-3456号</t>
    <rPh sb="0" eb="1">
      <t>ダイ</t>
    </rPh>
    <rPh sb="8" eb="9">
      <t>ゴウ</t>
    </rPh>
    <phoneticPr fontId="3"/>
  </si>
  <si>
    <t>（い-30）第123号</t>
    <rPh sb="6" eb="7">
      <t>ダイ</t>
    </rPh>
    <rPh sb="10" eb="11">
      <t>ゴウ</t>
    </rPh>
    <phoneticPr fontId="3"/>
  </si>
  <si>
    <r>
      <t>登録番号</t>
    </r>
    <r>
      <rPr>
        <sz val="11"/>
        <color rgb="FFFF0000"/>
        <rFont val="ＭＳ Ｐ明朝"/>
        <family val="1"/>
        <charset val="128"/>
      </rPr>
      <t>記入例</t>
    </r>
    <rPh sb="0" eb="2">
      <t>トウロク</t>
    </rPh>
    <rPh sb="2" eb="4">
      <t>バンゴウ</t>
    </rPh>
    <phoneticPr fontId="3"/>
  </si>
  <si>
    <t>060</t>
    <phoneticPr fontId="3"/>
  </si>
  <si>
    <t>002</t>
    <phoneticPr fontId="3"/>
  </si>
  <si>
    <t>004</t>
    <phoneticPr fontId="3"/>
  </si>
  <si>
    <t>振動加速レベル</t>
    <phoneticPr fontId="3"/>
  </si>
  <si>
    <t>070</t>
    <phoneticPr fontId="3"/>
  </si>
  <si>
    <t>003</t>
    <phoneticPr fontId="3"/>
  </si>
  <si>
    <t>M32以前創業のときは、直接文字で入力し、エクセル入力上は、1900/01/01と入力する</t>
    <rPh sb="3" eb="5">
      <t>イゼン</t>
    </rPh>
    <rPh sb="5" eb="7">
      <t>ソウギョウ</t>
    </rPh>
    <rPh sb="12" eb="14">
      <t>チョクセツ</t>
    </rPh>
    <rPh sb="14" eb="16">
      <t>モジ</t>
    </rPh>
    <rPh sb="17" eb="19">
      <t>ニュウリョク</t>
    </rPh>
    <rPh sb="25" eb="27">
      <t>ニュウリョク</t>
    </rPh>
    <phoneticPr fontId="3"/>
  </si>
  <si>
    <t>測量業</t>
    <rPh sb="0" eb="2">
      <t>ソクリョウ</t>
    </rPh>
    <rPh sb="2" eb="3">
      <t>ギョウ</t>
    </rPh>
    <phoneticPr fontId="3"/>
  </si>
  <si>
    <t>土木コンサルタント業</t>
    <rPh sb="0" eb="2">
      <t>ドボク</t>
    </rPh>
    <rPh sb="9" eb="10">
      <t>ギョウ</t>
    </rPh>
    <phoneticPr fontId="3"/>
  </si>
  <si>
    <t>地質調査業</t>
    <rPh sb="0" eb="2">
      <t>チシツ</t>
    </rPh>
    <rPh sb="2" eb="4">
      <t>チョウサ</t>
    </rPh>
    <rPh sb="4" eb="5">
      <t>ギョウ</t>
    </rPh>
    <phoneticPr fontId="3"/>
  </si>
  <si>
    <t>補償コンサルタント業</t>
    <rPh sb="0" eb="2">
      <t>ホショウ</t>
    </rPh>
    <rPh sb="9" eb="10">
      <t>ギョウ</t>
    </rPh>
    <phoneticPr fontId="3"/>
  </si>
  <si>
    <t>原則、左記の業種については、現況報告書の写しを提出した場合、業務経歴書の提出は不要です。</t>
    <rPh sb="0" eb="2">
      <t>ゲンソク</t>
    </rPh>
    <rPh sb="3" eb="5">
      <t>サキ</t>
    </rPh>
    <rPh sb="6" eb="8">
      <t>ギョウシュ</t>
    </rPh>
    <rPh sb="14" eb="16">
      <t>ゲンキョウ</t>
    </rPh>
    <rPh sb="16" eb="19">
      <t>ホウコクショ</t>
    </rPh>
    <rPh sb="20" eb="21">
      <t>ウツ</t>
    </rPh>
    <rPh sb="23" eb="25">
      <t>テイシュツ</t>
    </rPh>
    <rPh sb="27" eb="29">
      <t>バアイ</t>
    </rPh>
    <rPh sb="30" eb="32">
      <t>ギョウム</t>
    </rPh>
    <rPh sb="32" eb="35">
      <t>ケイレキショ</t>
    </rPh>
    <rPh sb="36" eb="38">
      <t>テイシュツ</t>
    </rPh>
    <rPh sb="39" eb="41">
      <t>フヨウ</t>
    </rPh>
    <phoneticPr fontId="3"/>
  </si>
  <si>
    <t>登録後、初年度の決算前の申請の場合、現況報告書の写しの添付に代えて、現時点の業務経歴書を添付すること。</t>
    <rPh sb="0" eb="2">
      <t>トウロク</t>
    </rPh>
    <rPh sb="2" eb="3">
      <t>ゴ</t>
    </rPh>
    <rPh sb="4" eb="7">
      <t>ショネンド</t>
    </rPh>
    <rPh sb="8" eb="10">
      <t>ケッサン</t>
    </rPh>
    <rPh sb="10" eb="11">
      <t>マエ</t>
    </rPh>
    <rPh sb="12" eb="14">
      <t>シンセイ</t>
    </rPh>
    <rPh sb="15" eb="17">
      <t>バアイ</t>
    </rPh>
    <rPh sb="18" eb="20">
      <t>ゲンキョウ</t>
    </rPh>
    <rPh sb="20" eb="23">
      <t>ホウコクショ</t>
    </rPh>
    <rPh sb="24" eb="25">
      <t>ウツ</t>
    </rPh>
    <rPh sb="27" eb="29">
      <t>テンプ</t>
    </rPh>
    <rPh sb="30" eb="31">
      <t>カ</t>
    </rPh>
    <rPh sb="34" eb="37">
      <t>ゲンジテン</t>
    </rPh>
    <rPh sb="38" eb="40">
      <t>ギョウム</t>
    </rPh>
    <rPh sb="40" eb="43">
      <t>ケイレキショ</t>
    </rPh>
    <rPh sb="44" eb="46">
      <t>テンプ</t>
    </rPh>
    <phoneticPr fontId="3"/>
  </si>
  <si>
    <t>商号又は名称は含めない（例：○○支店、○×営業所）</t>
    <rPh sb="0" eb="2">
      <t>ショウゴウ</t>
    </rPh>
    <rPh sb="2" eb="3">
      <t>マタ</t>
    </rPh>
    <rPh sb="4" eb="6">
      <t>メイショウ</t>
    </rPh>
    <rPh sb="7" eb="8">
      <t>フク</t>
    </rPh>
    <rPh sb="12" eb="13">
      <t>レイ</t>
    </rPh>
    <rPh sb="16" eb="18">
      <t>シテン</t>
    </rPh>
    <rPh sb="21" eb="24">
      <t>エイギョウショ</t>
    </rPh>
    <phoneticPr fontId="3"/>
  </si>
  <si>
    <t>＜調査様式第１号・営業用機械器具調書（測量等）＞【削除】</t>
    <rPh sb="1" eb="3">
      <t>チョウサ</t>
    </rPh>
    <rPh sb="3" eb="5">
      <t>ヨウシキ</t>
    </rPh>
    <rPh sb="5" eb="6">
      <t>ダイ</t>
    </rPh>
    <rPh sb="7" eb="8">
      <t>ゴウ</t>
    </rPh>
    <rPh sb="9" eb="12">
      <t>エイギョウヨウ</t>
    </rPh>
    <rPh sb="12" eb="14">
      <t>キカイ</t>
    </rPh>
    <rPh sb="14" eb="16">
      <t>キグ</t>
    </rPh>
    <rPh sb="16" eb="18">
      <t>チョウショ</t>
    </rPh>
    <rPh sb="19" eb="22">
      <t>ソクリョウトウ</t>
    </rPh>
    <rPh sb="25" eb="27">
      <t>サクジョ</t>
    </rPh>
    <phoneticPr fontId="3"/>
  </si>
  <si>
    <t>登録部門</t>
    <rPh sb="0" eb="2">
      <t>トウロク</t>
    </rPh>
    <rPh sb="2" eb="4">
      <t>ブモン</t>
    </rPh>
    <phoneticPr fontId="3"/>
  </si>
  <si>
    <t>合計</t>
    <rPh sb="0" eb="2">
      <t>ゴウケイ</t>
    </rPh>
    <phoneticPr fontId="3"/>
  </si>
  <si>
    <t>計</t>
    <rPh sb="0" eb="1">
      <t>ケイ</t>
    </rPh>
    <phoneticPr fontId="3"/>
  </si>
  <si>
    <t>○○部門</t>
    <rPh sb="2" eb="4">
      <t>ブモン</t>
    </rPh>
    <phoneticPr fontId="3"/>
  </si>
  <si>
    <t>△△部門</t>
    <rPh sb="2" eb="4">
      <t>ブモン</t>
    </rPh>
    <phoneticPr fontId="3"/>
  </si>
  <si>
    <t>直前1年の事業収入金額</t>
    <rPh sb="0" eb="2">
      <t>チョクゼン</t>
    </rPh>
    <rPh sb="3" eb="4">
      <t>ネン</t>
    </rPh>
    <rPh sb="5" eb="7">
      <t>ジギョウ</t>
    </rPh>
    <rPh sb="7" eb="9">
      <t>シュウニュウ</t>
    </rPh>
    <rPh sb="9" eb="11">
      <t>キンガク</t>
    </rPh>
    <phoneticPr fontId="3"/>
  </si>
  <si>
    <t>ハ</t>
    <phoneticPr fontId="3"/>
  </si>
  <si>
    <t>直前1年度分の決算額</t>
    <rPh sb="0" eb="2">
      <t>チョクゼン</t>
    </rPh>
    <rPh sb="3" eb="4">
      <t>ネン</t>
    </rPh>
    <rPh sb="4" eb="5">
      <t>ド</t>
    </rPh>
    <rPh sb="5" eb="6">
      <t>ブン</t>
    </rPh>
    <rPh sb="7" eb="9">
      <t>ケッサン</t>
    </rPh>
    <rPh sb="9" eb="10">
      <t>ガク</t>
    </rPh>
    <phoneticPr fontId="3"/>
  </si>
  <si>
    <t>・測量業で登録を希望される場合は、直前１営業年度の測量法第55条の8第1項の規定に基づく財務に関する報告書を提出してください。</t>
    <rPh sb="1" eb="3">
      <t>ソクリョウ</t>
    </rPh>
    <rPh sb="3" eb="4">
      <t>ギョウ</t>
    </rPh>
    <rPh sb="5" eb="7">
      <t>トウロク</t>
    </rPh>
    <rPh sb="8" eb="10">
      <t>キボウ</t>
    </rPh>
    <rPh sb="13" eb="15">
      <t>バアイ</t>
    </rPh>
    <rPh sb="25" eb="27">
      <t>ソクリョウ</t>
    </rPh>
    <rPh sb="27" eb="28">
      <t>ホウ</t>
    </rPh>
    <rPh sb="28" eb="29">
      <t>ダイ</t>
    </rPh>
    <rPh sb="31" eb="32">
      <t>ジョウ</t>
    </rPh>
    <rPh sb="34" eb="35">
      <t>ダイ</t>
    </rPh>
    <rPh sb="36" eb="37">
      <t>コウ</t>
    </rPh>
    <rPh sb="38" eb="40">
      <t>キテイ</t>
    </rPh>
    <rPh sb="41" eb="42">
      <t>モト</t>
    </rPh>
    <rPh sb="44" eb="46">
      <t>ザイム</t>
    </rPh>
    <rPh sb="47" eb="48">
      <t>カン</t>
    </rPh>
    <rPh sb="50" eb="53">
      <t>ホウコクショ</t>
    </rPh>
    <rPh sb="54" eb="56">
      <t>テイシュツ</t>
    </rPh>
    <phoneticPr fontId="3"/>
  </si>
  <si>
    <t>・土木関係コンサルタント、地質調査業者又は補償関係コンサルタントとして登録を希望される方は、それぞれの登録規定に基づく直前１営業年度の現況報告書の写しを提出してください。</t>
    <rPh sb="1" eb="3">
      <t>ドボク</t>
    </rPh>
    <rPh sb="3" eb="5">
      <t>カンケイ</t>
    </rPh>
    <rPh sb="13" eb="15">
      <t>チシツ</t>
    </rPh>
    <rPh sb="15" eb="17">
      <t>チョウサ</t>
    </rPh>
    <rPh sb="17" eb="19">
      <t>ギョウシャ</t>
    </rPh>
    <rPh sb="19" eb="20">
      <t>マタ</t>
    </rPh>
    <rPh sb="21" eb="23">
      <t>ホショウ</t>
    </rPh>
    <rPh sb="23" eb="25">
      <t>カンケイ</t>
    </rPh>
    <rPh sb="35" eb="37">
      <t>トウロク</t>
    </rPh>
    <rPh sb="38" eb="40">
      <t>キボウ</t>
    </rPh>
    <rPh sb="43" eb="44">
      <t>カタ</t>
    </rPh>
    <rPh sb="51" eb="53">
      <t>トウロク</t>
    </rPh>
    <rPh sb="53" eb="55">
      <t>キテイ</t>
    </rPh>
    <rPh sb="56" eb="57">
      <t>モト</t>
    </rPh>
    <rPh sb="67" eb="69">
      <t>ゲンキョウ</t>
    </rPh>
    <rPh sb="69" eb="72">
      <t>ホウコクショ</t>
    </rPh>
    <rPh sb="73" eb="74">
      <t>ウツ</t>
    </rPh>
    <rPh sb="76" eb="78">
      <t>テイシュツ</t>
    </rPh>
    <phoneticPr fontId="3"/>
  </si>
  <si>
    <t>①希望業種に○を入力する</t>
    <rPh sb="1" eb="3">
      <t>キボウ</t>
    </rPh>
    <rPh sb="3" eb="5">
      <t>ギョウシュ</t>
    </rPh>
    <rPh sb="8" eb="10">
      <t>ニュウリョク</t>
    </rPh>
    <phoneticPr fontId="3"/>
  </si>
  <si>
    <t>○</t>
    <phoneticPr fontId="3"/>
  </si>
  <si>
    <t>希望
業種</t>
    <rPh sb="0" eb="2">
      <t>キボウ</t>
    </rPh>
    <rPh sb="3" eb="5">
      <t>ギョウシュ</t>
    </rPh>
    <phoneticPr fontId="3"/>
  </si>
  <si>
    <t>③右の印刷範囲外の図を参照して、金額を入力する</t>
    <rPh sb="1" eb="2">
      <t>ミギ</t>
    </rPh>
    <rPh sb="3" eb="5">
      <t>インサツ</t>
    </rPh>
    <rPh sb="5" eb="7">
      <t>ハンイ</t>
    </rPh>
    <rPh sb="7" eb="8">
      <t>ガイ</t>
    </rPh>
    <rPh sb="9" eb="10">
      <t>ズ</t>
    </rPh>
    <rPh sb="11" eb="13">
      <t>サンショウ</t>
    </rPh>
    <rPh sb="16" eb="18">
      <t>キンガク</t>
    </rPh>
    <rPh sb="19" eb="21">
      <t>ニュウリョク</t>
    </rPh>
    <phoneticPr fontId="3"/>
  </si>
  <si>
    <t>その他決算額計</t>
    <rPh sb="2" eb="3">
      <t>タ</t>
    </rPh>
    <rPh sb="3" eb="5">
      <t>ケッサン</t>
    </rPh>
    <rPh sb="5" eb="6">
      <t>ガク</t>
    </rPh>
    <rPh sb="6" eb="7">
      <t>ケイ</t>
    </rPh>
    <phoneticPr fontId="3"/>
  </si>
  <si>
    <t>・市内・準市内・県内業者のみ提出してください。
・準市内業者は、委任先の常勤技術者だけでなく主たる営業所（本店）等の主な常勤技術者についても記載してください。</t>
    <rPh sb="1" eb="3">
      <t>シナイ</t>
    </rPh>
    <rPh sb="4" eb="5">
      <t>ジュン</t>
    </rPh>
    <rPh sb="5" eb="7">
      <t>シナイ</t>
    </rPh>
    <rPh sb="8" eb="10">
      <t>ケンナイ</t>
    </rPh>
    <rPh sb="10" eb="12">
      <t>ギョウシャ</t>
    </rPh>
    <rPh sb="14" eb="16">
      <t>テイシュツ</t>
    </rPh>
    <rPh sb="25" eb="26">
      <t>ジュン</t>
    </rPh>
    <rPh sb="26" eb="28">
      <t>シナイ</t>
    </rPh>
    <rPh sb="28" eb="30">
      <t>ギョウシャ</t>
    </rPh>
    <rPh sb="32" eb="34">
      <t>イニン</t>
    </rPh>
    <rPh sb="34" eb="35">
      <t>サキ</t>
    </rPh>
    <rPh sb="36" eb="38">
      <t>ジョウキン</t>
    </rPh>
    <rPh sb="38" eb="41">
      <t>ギジュツシャ</t>
    </rPh>
    <rPh sb="46" eb="47">
      <t>シュ</t>
    </rPh>
    <rPh sb="49" eb="52">
      <t>エイギョウショ</t>
    </rPh>
    <rPh sb="53" eb="55">
      <t>ホンテン</t>
    </rPh>
    <rPh sb="56" eb="57">
      <t>トウ</t>
    </rPh>
    <rPh sb="58" eb="59">
      <t>オモ</t>
    </rPh>
    <rPh sb="60" eb="62">
      <t>ジョウキン</t>
    </rPh>
    <rPh sb="62" eb="65">
      <t>ギジュツシャ</t>
    </rPh>
    <rPh sb="70" eb="72">
      <t>キサイ</t>
    </rPh>
    <phoneticPr fontId="3"/>
  </si>
  <si>
    <t>準市内業者は、委任先（敦賀市内）の常勤技術者を記載した後に委任先の指導監督等を行う本店又は支店に</t>
    <rPh sb="0" eb="1">
      <t>ジュン</t>
    </rPh>
    <rPh sb="1" eb="3">
      <t>シナイ</t>
    </rPh>
    <rPh sb="3" eb="5">
      <t>ギョウシャ</t>
    </rPh>
    <rPh sb="7" eb="9">
      <t>イニン</t>
    </rPh>
    <rPh sb="9" eb="10">
      <t>サキ</t>
    </rPh>
    <rPh sb="11" eb="14">
      <t>ツルガシ</t>
    </rPh>
    <rPh sb="14" eb="15">
      <t>ナイ</t>
    </rPh>
    <rPh sb="17" eb="19">
      <t>ジョウキン</t>
    </rPh>
    <rPh sb="19" eb="22">
      <t>ギジュツシャ</t>
    </rPh>
    <rPh sb="23" eb="25">
      <t>キサイ</t>
    </rPh>
    <rPh sb="27" eb="28">
      <t>アト</t>
    </rPh>
    <rPh sb="29" eb="31">
      <t>イニン</t>
    </rPh>
    <rPh sb="31" eb="32">
      <t>サキ</t>
    </rPh>
    <rPh sb="33" eb="35">
      <t>シドウ</t>
    </rPh>
    <rPh sb="35" eb="37">
      <t>カントク</t>
    </rPh>
    <rPh sb="37" eb="38">
      <t>トウ</t>
    </rPh>
    <rPh sb="39" eb="40">
      <t>オコナ</t>
    </rPh>
    <phoneticPr fontId="3"/>
  </si>
  <si>
    <t>勤務する常勤技術者についても記載してください。</t>
    <phoneticPr fontId="3"/>
  </si>
  <si>
    <t>技術士（農業部門）(農業農村工学)</t>
    <rPh sb="12" eb="14">
      <t>ノウソン</t>
    </rPh>
    <rPh sb="14" eb="16">
      <t>コウガク</t>
    </rPh>
    <phoneticPr fontId="3"/>
  </si>
  <si>
    <t>技術士（上下水道部門）(水道環境（旧選択科目）)</t>
    <rPh sb="17" eb="18">
      <t>キュウ</t>
    </rPh>
    <rPh sb="18" eb="20">
      <t>センタク</t>
    </rPh>
    <rPh sb="20" eb="22">
      <t>カモク</t>
    </rPh>
    <phoneticPr fontId="3"/>
  </si>
  <si>
    <t>技術士（機械部門）(機械設計、流体機器及び交通・物流機械（旧選択科目）)</t>
    <rPh sb="17" eb="19">
      <t>キキ</t>
    </rPh>
    <rPh sb="29" eb="30">
      <t>キュウ</t>
    </rPh>
    <rPh sb="30" eb="32">
      <t>センタク</t>
    </rPh>
    <rPh sb="32" eb="34">
      <t>カモク</t>
    </rPh>
    <phoneticPr fontId="3"/>
  </si>
  <si>
    <t>ＲＣＣＭ（施工計画、施工設備及び積算)</t>
    <phoneticPr fontId="3"/>
  </si>
  <si>
    <t>・記入の対象は、敦賀市測量及び建設コンサルタント業務等競争入札参加資格者名簿に登載されている者（予定者</t>
    <rPh sb="1" eb="3">
      <t>キニュウ</t>
    </rPh>
    <rPh sb="4" eb="6">
      <t>タイショウ</t>
    </rPh>
    <rPh sb="8" eb="11">
      <t>ツルガシ</t>
    </rPh>
    <rPh sb="11" eb="13">
      <t>ソクリョウ</t>
    </rPh>
    <rPh sb="13" eb="14">
      <t>オヨ</t>
    </rPh>
    <rPh sb="15" eb="17">
      <t>ケンセツ</t>
    </rPh>
    <rPh sb="24" eb="27">
      <t>ギョウムトウ</t>
    </rPh>
    <rPh sb="27" eb="29">
      <t>キョウソウ</t>
    </rPh>
    <rPh sb="29" eb="31">
      <t>ニュウサツ</t>
    </rPh>
    <rPh sb="31" eb="33">
      <t>サンカ</t>
    </rPh>
    <rPh sb="33" eb="36">
      <t>シカクシャ</t>
    </rPh>
    <rPh sb="36" eb="38">
      <t>メイボ</t>
    </rPh>
    <rPh sb="39" eb="41">
      <t>トウサイ</t>
    </rPh>
    <rPh sb="48" eb="50">
      <t>ヨテイ</t>
    </rPh>
    <rPh sb="50" eb="51">
      <t>モノ</t>
    </rPh>
    <phoneticPr fontId="3"/>
  </si>
  <si>
    <t>を含む。）に限ります。</t>
    <rPh sb="1" eb="2">
      <t>フク</t>
    </rPh>
    <phoneticPr fontId="3"/>
  </si>
  <si>
    <t>←行の削除可能</t>
    <rPh sb="1" eb="2">
      <t>ギョウ</t>
    </rPh>
    <rPh sb="3" eb="5">
      <t>サクジョ</t>
    </rPh>
    <rPh sb="5" eb="7">
      <t>カノウ</t>
    </rPh>
    <phoneticPr fontId="3"/>
  </si>
  <si>
    <t>継続</t>
    <rPh sb="0" eb="2">
      <t>ケイゾク</t>
    </rPh>
    <phoneticPr fontId="3"/>
  </si>
  <si>
    <t>基準日シリアル値</t>
    <rPh sb="0" eb="3">
      <t>キジュンビ</t>
    </rPh>
    <rPh sb="7" eb="8">
      <t>アタイ</t>
    </rPh>
    <phoneticPr fontId="3"/>
  </si>
  <si>
    <t>委任する受任者のある場合は、受任者が使用する印を押印してください。</t>
    <rPh sb="0" eb="2">
      <t>イニン</t>
    </rPh>
    <rPh sb="4" eb="6">
      <t>ジュニン</t>
    </rPh>
    <rPh sb="6" eb="7">
      <t>シャ</t>
    </rPh>
    <rPh sb="10" eb="12">
      <t>バアイ</t>
    </rPh>
    <rPh sb="14" eb="16">
      <t>ジュニン</t>
    </rPh>
    <rPh sb="16" eb="17">
      <t>シャ</t>
    </rPh>
    <rPh sb="18" eb="20">
      <t>シヨウ</t>
    </rPh>
    <rPh sb="22" eb="23">
      <t>イン</t>
    </rPh>
    <rPh sb="24" eb="26">
      <t>オウイン</t>
    </rPh>
    <phoneticPr fontId="3"/>
  </si>
  <si>
    <t>委任状には、申請者及び受任者それぞれの印鑑を押印してください。</t>
    <rPh sb="0" eb="3">
      <t>イニンジョウ</t>
    </rPh>
    <rPh sb="6" eb="9">
      <t>シンセイシャ</t>
    </rPh>
    <rPh sb="9" eb="10">
      <t>オヨ</t>
    </rPh>
    <rPh sb="11" eb="13">
      <t>ジュニン</t>
    </rPh>
    <rPh sb="13" eb="14">
      <t>シャ</t>
    </rPh>
    <rPh sb="19" eb="21">
      <t>インカン</t>
    </rPh>
    <rPh sb="22" eb="24">
      <t>オウイン</t>
    </rPh>
    <phoneticPr fontId="3"/>
  </si>
  <si>
    <t>使用印鑑届には、申請者の実印を押印してください。また、使用印鑑の押印欄には、入札・契約等で使用する印鑑を押印ください。（受任者のある場合は、受任者が使用する印鑑を押印ください。）</t>
    <rPh sb="0" eb="2">
      <t>シヨウ</t>
    </rPh>
    <rPh sb="2" eb="4">
      <t>インカン</t>
    </rPh>
    <rPh sb="4" eb="5">
      <t>トドケ</t>
    </rPh>
    <rPh sb="8" eb="11">
      <t>シンセイシャ</t>
    </rPh>
    <rPh sb="12" eb="14">
      <t>ジツイン</t>
    </rPh>
    <rPh sb="15" eb="17">
      <t>オウイン</t>
    </rPh>
    <rPh sb="27" eb="29">
      <t>シヨウ</t>
    </rPh>
    <rPh sb="29" eb="31">
      <t>インカン</t>
    </rPh>
    <rPh sb="32" eb="34">
      <t>オウイン</t>
    </rPh>
    <rPh sb="34" eb="35">
      <t>ラン</t>
    </rPh>
    <rPh sb="38" eb="40">
      <t>ニュウサツ</t>
    </rPh>
    <rPh sb="41" eb="43">
      <t>ケイヤク</t>
    </rPh>
    <rPh sb="43" eb="44">
      <t>トウ</t>
    </rPh>
    <rPh sb="45" eb="47">
      <t>シヨウ</t>
    </rPh>
    <rPh sb="49" eb="51">
      <t>インカン</t>
    </rPh>
    <rPh sb="52" eb="54">
      <t>オウイン</t>
    </rPh>
    <rPh sb="60" eb="62">
      <t>ジュニン</t>
    </rPh>
    <rPh sb="62" eb="63">
      <t>シャ</t>
    </rPh>
    <rPh sb="66" eb="68">
      <t>バアイ</t>
    </rPh>
    <rPh sb="70" eb="72">
      <t>ジュニン</t>
    </rPh>
    <rPh sb="72" eb="73">
      <t>シャ</t>
    </rPh>
    <rPh sb="74" eb="76">
      <t>シヨウ</t>
    </rPh>
    <rPh sb="78" eb="80">
      <t>インカン</t>
    </rPh>
    <rPh sb="81" eb="83">
      <t>オウイン</t>
    </rPh>
    <phoneticPr fontId="3"/>
  </si>
  <si>
    <t>会社印を使用しない場合には、使用印のみ押印してください。</t>
    <rPh sb="0" eb="1">
      <t>カイ</t>
    </rPh>
    <rPh sb="1" eb="2">
      <t>シャ</t>
    </rPh>
    <rPh sb="2" eb="3">
      <t>イン</t>
    </rPh>
    <rPh sb="4" eb="6">
      <t>シヨウ</t>
    </rPh>
    <rPh sb="9" eb="11">
      <t>バアイ</t>
    </rPh>
    <rPh sb="14" eb="16">
      <t>シヨウ</t>
    </rPh>
    <rPh sb="16" eb="17">
      <t>イン</t>
    </rPh>
    <rPh sb="19" eb="21">
      <t>オウイン</t>
    </rPh>
    <phoneticPr fontId="3"/>
  </si>
  <si>
    <t>水道環境（旧選択科目）</t>
    <rPh sb="5" eb="6">
      <t>キュウ</t>
    </rPh>
    <rPh sb="6" eb="8">
      <t>センタク</t>
    </rPh>
    <rPh sb="8" eb="10">
      <t>カモク</t>
    </rPh>
    <phoneticPr fontId="3"/>
  </si>
  <si>
    <t>農業農村工学</t>
    <rPh sb="0" eb="2">
      <t>ノウギョウ</t>
    </rPh>
    <rPh sb="2" eb="4">
      <t>ノウソン</t>
    </rPh>
    <rPh sb="4" eb="6">
      <t>コウガク</t>
    </rPh>
    <phoneticPr fontId="12"/>
  </si>
  <si>
    <t>機械設計、流体機器、交通・物流機械及び建設機械（旧選択科目）</t>
    <rPh sb="7" eb="9">
      <t>キキ</t>
    </rPh>
    <rPh sb="17" eb="18">
      <t>オヨ</t>
    </rPh>
    <rPh sb="19" eb="21">
      <t>ケンセツ</t>
    </rPh>
    <rPh sb="21" eb="23">
      <t>キカイ</t>
    </rPh>
    <rPh sb="24" eb="25">
      <t>キュウ</t>
    </rPh>
    <rPh sb="25" eb="27">
      <t>センタク</t>
    </rPh>
    <rPh sb="27" eb="29">
      <t>カモク</t>
    </rPh>
    <phoneticPr fontId="12"/>
  </si>
  <si>
    <t>ＲＣＣＭ（施工計画、施工設備及び積算)</t>
    <phoneticPr fontId="3"/>
  </si>
  <si>
    <t>希望業種（最大５業種まで）を入力し、業の登録又は許可情報及び直前１年の事業収入金額（合計）をそれぞれ入力してください。</t>
    <rPh sb="0" eb="2">
      <t>キボウ</t>
    </rPh>
    <rPh sb="2" eb="4">
      <t>ギョウシュ</t>
    </rPh>
    <rPh sb="5" eb="7">
      <t>サイダイ</t>
    </rPh>
    <rPh sb="8" eb="10">
      <t>ギョウシュ</t>
    </rPh>
    <rPh sb="14" eb="16">
      <t>ニュウリョク</t>
    </rPh>
    <rPh sb="18" eb="19">
      <t>ギョウ</t>
    </rPh>
    <rPh sb="20" eb="22">
      <t>トウロク</t>
    </rPh>
    <rPh sb="22" eb="23">
      <t>マタ</t>
    </rPh>
    <rPh sb="24" eb="26">
      <t>キョカ</t>
    </rPh>
    <rPh sb="26" eb="28">
      <t>ジョウホウ</t>
    </rPh>
    <rPh sb="28" eb="29">
      <t>オヨ</t>
    </rPh>
    <rPh sb="30" eb="32">
      <t>チョクゼン</t>
    </rPh>
    <rPh sb="33" eb="34">
      <t>ネン</t>
    </rPh>
    <rPh sb="35" eb="37">
      <t>ジギョウ</t>
    </rPh>
    <rPh sb="37" eb="39">
      <t>シュウニュウ</t>
    </rPh>
    <rPh sb="39" eb="41">
      <t>キンガク</t>
    </rPh>
    <rPh sb="42" eb="44">
      <t>ゴウケイ</t>
    </rPh>
    <rPh sb="50" eb="52">
      <t>ニュウリョク</t>
    </rPh>
    <phoneticPr fontId="3"/>
  </si>
  <si>
    <t>・業者カードの項目により登録をしますので、記入漏れ、記入誤りがないか、提出書類と確認してください。</t>
    <rPh sb="1" eb="3">
      <t>ギョウシャ</t>
    </rPh>
    <rPh sb="7" eb="9">
      <t>コウモク</t>
    </rPh>
    <rPh sb="12" eb="14">
      <t>トウロク</t>
    </rPh>
    <rPh sb="21" eb="23">
      <t>キニュウ</t>
    </rPh>
    <rPh sb="23" eb="24">
      <t>モ</t>
    </rPh>
    <rPh sb="26" eb="28">
      <t>キニュウ</t>
    </rPh>
    <rPh sb="28" eb="29">
      <t>アヤマ</t>
    </rPh>
    <rPh sb="35" eb="37">
      <t>テイシュツ</t>
    </rPh>
    <rPh sb="37" eb="39">
      <t>ショルイ</t>
    </rPh>
    <rPh sb="40" eb="42">
      <t>カクニン</t>
    </rPh>
    <phoneticPr fontId="3"/>
  </si>
  <si>
    <t>　下記の印鑑を入札、見積に参加し、契約の締結及び変更その他契約の履行に関する書類に使用するので、届けます。</t>
    <rPh sb="1" eb="3">
      <t>カキ</t>
    </rPh>
    <rPh sb="4" eb="6">
      <t>インカン</t>
    </rPh>
    <rPh sb="7" eb="9">
      <t>ニュウサツ</t>
    </rPh>
    <rPh sb="10" eb="12">
      <t>ミツモリ</t>
    </rPh>
    <rPh sb="13" eb="15">
      <t>サンカ</t>
    </rPh>
    <rPh sb="17" eb="19">
      <t>ケイヤク</t>
    </rPh>
    <rPh sb="20" eb="22">
      <t>テイケツ</t>
    </rPh>
    <rPh sb="22" eb="23">
      <t>オヨ</t>
    </rPh>
    <rPh sb="24" eb="26">
      <t>ヘンコウ</t>
    </rPh>
    <phoneticPr fontId="3"/>
  </si>
  <si>
    <t>※</t>
    <phoneticPr fontId="3"/>
  </si>
  <si>
    <t>※</t>
    <phoneticPr fontId="3"/>
  </si>
  <si>
    <t>　敦賀市が発注する測量・建設コンサルタント等業務に係る競争入札に参加したいので、競争入札の資格の基本となるべき事項の審査を、関係書類を添えて申請します。
　なお、この申請書及び添付書類の内容については、事実と相違ないことを誓約します。</t>
    <rPh sb="1" eb="4">
      <t>ツルガシ</t>
    </rPh>
    <rPh sb="5" eb="7">
      <t>ハッチュウ</t>
    </rPh>
    <rPh sb="9" eb="11">
      <t>ソクリョウ</t>
    </rPh>
    <rPh sb="12" eb="14">
      <t>ケンセツ</t>
    </rPh>
    <rPh sb="21" eb="22">
      <t>トウ</t>
    </rPh>
    <rPh sb="22" eb="24">
      <t>ギョウム</t>
    </rPh>
    <rPh sb="25" eb="26">
      <t>カカ</t>
    </rPh>
    <rPh sb="27" eb="29">
      <t>キョウソウ</t>
    </rPh>
    <rPh sb="29" eb="31">
      <t>ニュウサツ</t>
    </rPh>
    <rPh sb="32" eb="34">
      <t>サンカ</t>
    </rPh>
    <rPh sb="40" eb="42">
      <t>キョウソウ</t>
    </rPh>
    <rPh sb="42" eb="44">
      <t>ニュウサツ</t>
    </rPh>
    <rPh sb="45" eb="47">
      <t>シカク</t>
    </rPh>
    <rPh sb="48" eb="50">
      <t>キホン</t>
    </rPh>
    <rPh sb="55" eb="57">
      <t>ジコウ</t>
    </rPh>
    <rPh sb="58" eb="60">
      <t>シンサ</t>
    </rPh>
    <phoneticPr fontId="3"/>
  </si>
  <si>
    <t>測量等競争入札参加資格審査
申請書・委任状・使用印鑑届</t>
    <rPh sb="0" eb="3">
      <t>ソクリョウトウ</t>
    </rPh>
    <rPh sb="3" eb="5">
      <t>キョウソウ</t>
    </rPh>
    <rPh sb="5" eb="7">
      <t>ニュウサツ</t>
    </rPh>
    <rPh sb="7" eb="9">
      <t>サンカ</t>
    </rPh>
    <rPh sb="9" eb="11">
      <t>シカク</t>
    </rPh>
    <rPh sb="11" eb="13">
      <t>シンサ</t>
    </rPh>
    <rPh sb="14" eb="17">
      <t>シンセイショ</t>
    </rPh>
    <rPh sb="18" eb="21">
      <t>イニンジョウ</t>
    </rPh>
    <rPh sb="22" eb="24">
      <t>シヨウ</t>
    </rPh>
    <rPh sb="24" eb="26">
      <t>インカン</t>
    </rPh>
    <rPh sb="26" eb="27">
      <t>トドケ</t>
    </rPh>
    <phoneticPr fontId="3"/>
  </si>
  <si>
    <t>印鑑証明書</t>
    <rPh sb="0" eb="2">
      <t>インカン</t>
    </rPh>
    <rPh sb="2" eb="4">
      <t>ショウメイ</t>
    </rPh>
    <rPh sb="4" eb="5">
      <t>ショ</t>
    </rPh>
    <phoneticPr fontId="3"/>
  </si>
  <si>
    <t>・過去2年間程度の主な実績が記入されていますか。ただし、各登録規定に基づく現況報告書（№9及び10）の写しが提出される業務については、提出の必要はありません。</t>
    <rPh sb="1" eb="3">
      <t>カコ</t>
    </rPh>
    <rPh sb="4" eb="5">
      <t>ネン</t>
    </rPh>
    <rPh sb="5" eb="6">
      <t>カン</t>
    </rPh>
    <rPh sb="6" eb="8">
      <t>テイド</t>
    </rPh>
    <rPh sb="9" eb="10">
      <t>オモ</t>
    </rPh>
    <rPh sb="11" eb="13">
      <t>ジッセキ</t>
    </rPh>
    <rPh sb="14" eb="16">
      <t>キニュウ</t>
    </rPh>
    <rPh sb="28" eb="29">
      <t>カク</t>
    </rPh>
    <rPh sb="29" eb="31">
      <t>トウロク</t>
    </rPh>
    <rPh sb="31" eb="33">
      <t>キテイ</t>
    </rPh>
    <rPh sb="34" eb="35">
      <t>モト</t>
    </rPh>
    <rPh sb="37" eb="39">
      <t>ゲンキョウ</t>
    </rPh>
    <rPh sb="39" eb="42">
      <t>ホウコクショ</t>
    </rPh>
    <rPh sb="45" eb="46">
      <t>オヨ</t>
    </rPh>
    <rPh sb="51" eb="52">
      <t>ウツ</t>
    </rPh>
    <rPh sb="54" eb="56">
      <t>テイシュツ</t>
    </rPh>
    <rPh sb="59" eb="61">
      <t>ギョウム</t>
    </rPh>
    <rPh sb="67" eb="69">
      <t>テイシュツ</t>
    </rPh>
    <rPh sb="70" eb="72">
      <t>ヒツヨウ</t>
    </rPh>
    <phoneticPr fontId="3"/>
  </si>
  <si>
    <t>・委任先の有無にかかわらず、申請書には本店の名称、本店代表者の職・氏名が記入されていますか。
・本社の実印が押されていますか。
・（委任先がある場合）委任状には受任者の使用印が押されていますか。
・使用印鑑届には入札・契約等で使用する印鑑が押されていますか。
・委任先がある場合の使用印は受任者の使用印と同一ですか。</t>
    <rPh sb="1" eb="3">
      <t>イニン</t>
    </rPh>
    <rPh sb="3" eb="4">
      <t>サキ</t>
    </rPh>
    <rPh sb="5" eb="7">
      <t>ウム</t>
    </rPh>
    <rPh sb="14" eb="17">
      <t>シンセイショ</t>
    </rPh>
    <rPh sb="19" eb="21">
      <t>ホンテン</t>
    </rPh>
    <rPh sb="22" eb="24">
      <t>メイショウ</t>
    </rPh>
    <rPh sb="25" eb="27">
      <t>ホンテン</t>
    </rPh>
    <rPh sb="27" eb="29">
      <t>ダイヒョウ</t>
    </rPh>
    <rPh sb="29" eb="30">
      <t>シャ</t>
    </rPh>
    <rPh sb="31" eb="32">
      <t>ショク</t>
    </rPh>
    <rPh sb="33" eb="35">
      <t>シメイ</t>
    </rPh>
    <rPh sb="36" eb="38">
      <t>キニュウ</t>
    </rPh>
    <rPh sb="48" eb="50">
      <t>ホンシャ</t>
    </rPh>
    <rPh sb="51" eb="53">
      <t>ジツイン</t>
    </rPh>
    <rPh sb="54" eb="55">
      <t>オ</t>
    </rPh>
    <rPh sb="66" eb="68">
      <t>イニン</t>
    </rPh>
    <rPh sb="68" eb="69">
      <t>サキ</t>
    </rPh>
    <rPh sb="72" eb="74">
      <t>バアイ</t>
    </rPh>
    <rPh sb="75" eb="78">
      <t>イニンジョウ</t>
    </rPh>
    <rPh sb="80" eb="82">
      <t>ジュニン</t>
    </rPh>
    <rPh sb="82" eb="83">
      <t>シャ</t>
    </rPh>
    <rPh sb="84" eb="86">
      <t>シヨウ</t>
    </rPh>
    <rPh sb="86" eb="87">
      <t>イン</t>
    </rPh>
    <rPh sb="88" eb="89">
      <t>オ</t>
    </rPh>
    <rPh sb="99" eb="101">
      <t>シヨウ</t>
    </rPh>
    <rPh sb="101" eb="103">
      <t>インカン</t>
    </rPh>
    <rPh sb="103" eb="104">
      <t>トドケ</t>
    </rPh>
    <rPh sb="106" eb="108">
      <t>ニュウサツ</t>
    </rPh>
    <rPh sb="109" eb="111">
      <t>ケイヤク</t>
    </rPh>
    <rPh sb="111" eb="112">
      <t>トウ</t>
    </rPh>
    <rPh sb="113" eb="115">
      <t>シヨウ</t>
    </rPh>
    <rPh sb="117" eb="119">
      <t>インカン</t>
    </rPh>
    <rPh sb="120" eb="121">
      <t>オ</t>
    </rPh>
    <rPh sb="131" eb="133">
      <t>イニン</t>
    </rPh>
    <rPh sb="133" eb="134">
      <t>サキ</t>
    </rPh>
    <rPh sb="137" eb="139">
      <t>バアイ</t>
    </rPh>
    <rPh sb="140" eb="142">
      <t>シヨウ</t>
    </rPh>
    <rPh sb="142" eb="143">
      <t>イン</t>
    </rPh>
    <rPh sb="144" eb="146">
      <t>ジュニン</t>
    </rPh>
    <rPh sb="146" eb="147">
      <t>シャ</t>
    </rPh>
    <rPh sb="148" eb="150">
      <t>シヨウ</t>
    </rPh>
    <rPh sb="150" eb="151">
      <t>イン</t>
    </rPh>
    <rPh sb="152" eb="154">
      <t>ドウイツ</t>
    </rPh>
    <phoneticPr fontId="3"/>
  </si>
  <si>
    <t>・下記受領書の送付用として１枚提出してください。</t>
    <rPh sb="1" eb="3">
      <t>カキ</t>
    </rPh>
    <rPh sb="3" eb="6">
      <t>ジュリョウショ</t>
    </rPh>
    <rPh sb="7" eb="9">
      <t>ソウフ</t>
    </rPh>
    <rPh sb="9" eb="10">
      <t>ヨウ</t>
    </rPh>
    <rPh sb="14" eb="15">
      <t>マイ</t>
    </rPh>
    <rPh sb="15" eb="17">
      <t>テイシュツ</t>
    </rPh>
    <phoneticPr fontId="3"/>
  </si>
  <si>
    <t>封筒（長形40号・宛名明記・110円切手貼付）</t>
    <rPh sb="0" eb="2">
      <t>フウトウ</t>
    </rPh>
    <rPh sb="3" eb="4">
      <t>チョウ</t>
    </rPh>
    <rPh sb="4" eb="5">
      <t>ケイ</t>
    </rPh>
    <rPh sb="7" eb="8">
      <t>ゴウ</t>
    </rPh>
    <rPh sb="9" eb="11">
      <t>アテナ</t>
    </rPh>
    <rPh sb="11" eb="13">
      <t>メイキ</t>
    </rPh>
    <rPh sb="17" eb="18">
      <t>エン</t>
    </rPh>
    <rPh sb="18" eb="20">
      <t>キッテ</t>
    </rPh>
    <rPh sb="20" eb="22">
      <t>ハリツケ</t>
    </rPh>
    <phoneticPr fontId="3"/>
  </si>
  <si>
    <t>記入枠が足りない場合は、付近の空いているところに記入してください。</t>
    <rPh sb="0" eb="2">
      <t>キニュウ</t>
    </rPh>
    <rPh sb="2" eb="3">
      <t>ワク</t>
    </rPh>
    <rPh sb="4" eb="5">
      <t>タ</t>
    </rPh>
    <rPh sb="5" eb="6">
      <t>コトタ</t>
    </rPh>
    <rPh sb="8" eb="10">
      <t>バアイ</t>
    </rPh>
    <rPh sb="12" eb="14">
      <t>フキン</t>
    </rPh>
    <rPh sb="15" eb="16">
      <t>ア</t>
    </rPh>
    <rPh sb="24" eb="26">
      <t>キニュウ</t>
    </rPh>
    <phoneticPr fontId="3"/>
  </si>
  <si>
    <t>誤って記入した場合は、二重線で訂正し、正しい内容を当該欄上部に記入してください。</t>
    <rPh sb="0" eb="1">
      <t>アヤマ</t>
    </rPh>
    <rPh sb="3" eb="5">
      <t>キニュウ</t>
    </rPh>
    <rPh sb="7" eb="9">
      <t>バアイ</t>
    </rPh>
    <rPh sb="11" eb="14">
      <t>ニジュウセン</t>
    </rPh>
    <rPh sb="15" eb="17">
      <t>テイセイ</t>
    </rPh>
    <rPh sb="19" eb="20">
      <t>タダ</t>
    </rPh>
    <rPh sb="22" eb="24">
      <t>ナイヨウ</t>
    </rPh>
    <rPh sb="25" eb="27">
      <t>トウガイ</t>
    </rPh>
    <rPh sb="27" eb="28">
      <t>ラン</t>
    </rPh>
    <rPh sb="28" eb="30">
      <t>ジョウブ</t>
    </rPh>
    <rPh sb="31" eb="33">
      <t>キニュウ</t>
    </rPh>
    <phoneticPr fontId="3"/>
  </si>
  <si>
    <t>測量等</t>
    <rPh sb="0" eb="3">
      <t>ソクリョウトウ</t>
    </rPh>
    <phoneticPr fontId="3"/>
  </si>
  <si>
    <t>資本的関係又は人的関係に関する申請書</t>
    <rPh sb="0" eb="3">
      <t>シホンテキ</t>
    </rPh>
    <rPh sb="3" eb="5">
      <t>カンケイ</t>
    </rPh>
    <rPh sb="5" eb="6">
      <t>マタ</t>
    </rPh>
    <rPh sb="7" eb="9">
      <t>ジンテキ</t>
    </rPh>
    <rPh sb="9" eb="11">
      <t>カンケイ</t>
    </rPh>
    <rPh sb="12" eb="13">
      <t>カン</t>
    </rPh>
    <rPh sb="15" eb="18">
      <t>シンセイショ</t>
    </rPh>
    <phoneticPr fontId="3"/>
  </si>
  <si>
    <t>・ファイルに綴じずに提出してください。</t>
    <phoneticPr fontId="3"/>
  </si>
  <si>
    <t>　敦賀市測量及び建設コンサルタント業務等競争入札参加資格審査申請要領（以下「要領」という。）に記載された資本的関係又は人的関係のある者について、別紙記入上の注意事項に留意の上、次のとおり申告します。</t>
    <phoneticPr fontId="3"/>
  </si>
  <si>
    <t>①　親会社を同じくする子会社同士の関係にある他の入札参加資格者は、次のとおりです。</t>
    <rPh sb="2" eb="5">
      <t>オヤガイシャ</t>
    </rPh>
    <rPh sb="6" eb="7">
      <t>オナ</t>
    </rPh>
    <rPh sb="11" eb="14">
      <t>コガイシャ</t>
    </rPh>
    <rPh sb="14" eb="16">
      <t>ドウシ</t>
    </rPh>
    <rPh sb="17" eb="19">
      <t>カンケイ</t>
    </rPh>
    <rPh sb="22" eb="23">
      <t>タ</t>
    </rPh>
    <rPh sb="24" eb="26">
      <t>ニュウサツ</t>
    </rPh>
    <rPh sb="26" eb="28">
      <t>サンカ</t>
    </rPh>
    <rPh sb="28" eb="31">
      <t>シカクシャ</t>
    </rPh>
    <rPh sb="33" eb="34">
      <t>ツギ</t>
    </rPh>
    <phoneticPr fontId="3"/>
  </si>
  <si>
    <t>１　要領における各提出書類の注意事項　㋐に記載された資本的関係のある他の入札参加資格者</t>
    <rPh sb="2" eb="4">
      <t>ヨウリョウ</t>
    </rPh>
    <rPh sb="8" eb="9">
      <t>カク</t>
    </rPh>
    <rPh sb="9" eb="11">
      <t>テイシュツ</t>
    </rPh>
    <rPh sb="11" eb="13">
      <t>ショルイ</t>
    </rPh>
    <rPh sb="14" eb="16">
      <t>チュウイ</t>
    </rPh>
    <rPh sb="16" eb="18">
      <t>ジコウ</t>
    </rPh>
    <rPh sb="21" eb="23">
      <t>キサイ</t>
    </rPh>
    <rPh sb="26" eb="29">
      <t>シホンテキ</t>
    </rPh>
    <rPh sb="29" eb="31">
      <t>カンケイ</t>
    </rPh>
    <rPh sb="34" eb="35">
      <t>ホカ</t>
    </rPh>
    <rPh sb="36" eb="38">
      <t>ニュウサツ</t>
    </rPh>
    <rPh sb="38" eb="40">
      <t>サンカ</t>
    </rPh>
    <rPh sb="40" eb="43">
      <t>シカクシャ</t>
    </rPh>
    <phoneticPr fontId="3"/>
  </si>
  <si>
    <t>２　要領における各提出書類の注意事項　㋑に記載された資本的関係のある他の入札参加資格者</t>
    <rPh sb="2" eb="4">
      <t>ヨウリョウ</t>
    </rPh>
    <rPh sb="8" eb="9">
      <t>カク</t>
    </rPh>
    <rPh sb="9" eb="11">
      <t>テイシュツ</t>
    </rPh>
    <rPh sb="11" eb="13">
      <t>ショルイ</t>
    </rPh>
    <rPh sb="14" eb="16">
      <t>チュウイ</t>
    </rPh>
    <rPh sb="16" eb="18">
      <t>ジコウ</t>
    </rPh>
    <rPh sb="21" eb="23">
      <t>キサイ</t>
    </rPh>
    <rPh sb="26" eb="29">
      <t>シホンテキ</t>
    </rPh>
    <rPh sb="29" eb="31">
      <t>カンケイ</t>
    </rPh>
    <rPh sb="34" eb="35">
      <t>タ</t>
    </rPh>
    <rPh sb="36" eb="38">
      <t>ニュウサツ</t>
    </rPh>
    <rPh sb="38" eb="40">
      <t>サンカ</t>
    </rPh>
    <rPh sb="40" eb="43">
      <t>シカクシャ</t>
    </rPh>
    <phoneticPr fontId="3"/>
  </si>
  <si>
    <t>３　要領における各提出書類の注意事項　㋒又は㋓に記載された人的関係のある他の入札参加資格者</t>
    <rPh sb="2" eb="4">
      <t>ヨウリョウ</t>
    </rPh>
    <rPh sb="8" eb="9">
      <t>カク</t>
    </rPh>
    <rPh sb="9" eb="11">
      <t>テイシュツ</t>
    </rPh>
    <rPh sb="11" eb="13">
      <t>ショルイ</t>
    </rPh>
    <rPh sb="14" eb="16">
      <t>チュウイ</t>
    </rPh>
    <rPh sb="16" eb="18">
      <t>ジコウ</t>
    </rPh>
    <rPh sb="20" eb="21">
      <t>マタ</t>
    </rPh>
    <rPh sb="24" eb="26">
      <t>キサイ</t>
    </rPh>
    <rPh sb="29" eb="31">
      <t>ジンテキ</t>
    </rPh>
    <rPh sb="31" eb="33">
      <t>カンケイ</t>
    </rPh>
    <rPh sb="36" eb="37">
      <t>タ</t>
    </rPh>
    <rPh sb="38" eb="40">
      <t>ニュウサツ</t>
    </rPh>
    <rPh sb="40" eb="42">
      <t>サンカ</t>
    </rPh>
    <rPh sb="42" eb="45">
      <t>シカクシャ</t>
    </rPh>
    <phoneticPr fontId="3"/>
  </si>
  <si>
    <t>R7/4/1時点、1年未満は切捨て。休業等を除く</t>
    <rPh sb="6" eb="8">
      <t>ジテン</t>
    </rPh>
    <rPh sb="10" eb="11">
      <t>ネン</t>
    </rPh>
    <rPh sb="11" eb="13">
      <t>ミマン</t>
    </rPh>
    <rPh sb="14" eb="16">
      <t>キリス</t>
    </rPh>
    <rPh sb="18" eb="20">
      <t>キュウギョウ</t>
    </rPh>
    <rPh sb="20" eb="21">
      <t>トウ</t>
    </rPh>
    <rPh sb="22" eb="23">
      <t>ノゾ</t>
    </rPh>
    <phoneticPr fontId="3"/>
  </si>
  <si>
    <t>令和　　年　　月　　日</t>
    <rPh sb="0" eb="2">
      <t>レイワ</t>
    </rPh>
    <rPh sb="4" eb="5">
      <t>ネン</t>
    </rPh>
    <rPh sb="7" eb="8">
      <t>ガツ</t>
    </rPh>
    <rPh sb="10" eb="11">
      <t>ニチ</t>
    </rPh>
    <phoneticPr fontId="3"/>
  </si>
  <si>
    <t>決算書又は財務諸表</t>
    <rPh sb="0" eb="3">
      <t>ケッサンショ</t>
    </rPh>
    <rPh sb="3" eb="4">
      <t>マタ</t>
    </rPh>
    <rPh sb="5" eb="9">
      <t>ザイムショヒョウ</t>
    </rPh>
    <phoneticPr fontId="3"/>
  </si>
  <si>
    <t>原則、郵送により申請してください。ただし、市内業者及び準市内業者については、敦賀市税の納税証明書等の申請交付を受ける必要がありますので、敦賀市役所 ２階 契約管理課の窓口で申請書類を提出することができます。</t>
    <rPh sb="21" eb="23">
      <t>シナイ</t>
    </rPh>
    <rPh sb="23" eb="25">
      <t>ギョウシャ</t>
    </rPh>
    <rPh sb="25" eb="26">
      <t>オヨ</t>
    </rPh>
    <rPh sb="27" eb="28">
      <t>ジュン</t>
    </rPh>
    <rPh sb="28" eb="30">
      <t>シナイ</t>
    </rPh>
    <rPh sb="30" eb="32">
      <t>ギョウシャ</t>
    </rPh>
    <rPh sb="38" eb="41">
      <t>ツルガシ</t>
    </rPh>
    <rPh sb="41" eb="42">
      <t>ゼイ</t>
    </rPh>
    <rPh sb="43" eb="45">
      <t>ノウゼイ</t>
    </rPh>
    <rPh sb="45" eb="48">
      <t>ショウメイショ</t>
    </rPh>
    <rPh sb="48" eb="49">
      <t>トウ</t>
    </rPh>
    <rPh sb="50" eb="52">
      <t>シンセイ</t>
    </rPh>
    <rPh sb="52" eb="54">
      <t>コウフ</t>
    </rPh>
    <rPh sb="55" eb="56">
      <t>ウ</t>
    </rPh>
    <rPh sb="58" eb="60">
      <t>ヒツヨウ</t>
    </rPh>
    <rPh sb="68" eb="73">
      <t>ツルガシヤクショ</t>
    </rPh>
    <rPh sb="79" eb="81">
      <t>カンリ</t>
    </rPh>
    <rPh sb="81" eb="82">
      <t>カ</t>
    </rPh>
    <rPh sb="83" eb="85">
      <t>マドグチ</t>
    </rPh>
    <rPh sb="86" eb="88">
      <t>シンセイ</t>
    </rPh>
    <rPh sb="88" eb="90">
      <t>ショルイ</t>
    </rPh>
    <rPh sb="91" eb="93">
      <t>テイシュツ</t>
    </rPh>
    <phoneticPr fontId="3"/>
  </si>
  <si>
    <t>自動計算（R8/4/1時点）　（1年未満は切捨て）</t>
    <rPh sb="0" eb="2">
      <t>ジドウ</t>
    </rPh>
    <rPh sb="2" eb="4">
      <t>ケイサン</t>
    </rPh>
    <rPh sb="11" eb="13">
      <t>ジテン</t>
    </rPh>
    <rPh sb="17" eb="18">
      <t>ネン</t>
    </rPh>
    <rPh sb="18" eb="20">
      <t>ミマン</t>
    </rPh>
    <rPh sb="21" eb="23">
      <t>キリス</t>
    </rPh>
    <phoneticPr fontId="3"/>
  </si>
  <si>
    <r>
      <t xml:space="preserve">納税証明書（地方税）
</t>
    </r>
    <r>
      <rPr>
        <sz val="8"/>
        <color rgb="FFFF0000"/>
        <rFont val="ＭＳ Ｐ明朝"/>
        <family val="1"/>
        <charset val="128"/>
      </rPr>
      <t>（敦賀市税の場合）同意書でも可</t>
    </r>
    <rPh sb="0" eb="2">
      <t>ノウゼイ</t>
    </rPh>
    <rPh sb="2" eb="5">
      <t>ショウメイショ</t>
    </rPh>
    <rPh sb="6" eb="9">
      <t>チホウゼイ</t>
    </rPh>
    <rPh sb="12" eb="16">
      <t>ツルガシゼイ</t>
    </rPh>
    <rPh sb="17" eb="19">
      <t>バアイ</t>
    </rPh>
    <rPh sb="20" eb="23">
      <t>ドウイショ</t>
    </rPh>
    <rPh sb="25" eb="26">
      <t>カ</t>
    </rPh>
    <phoneticPr fontId="3"/>
  </si>
  <si>
    <t>※　表紙、背表紙に「令和8年度測量等入札参加資格審査申請書　（商号又は名称）」が書かれていますか。</t>
    <rPh sb="2" eb="4">
      <t>ヒョウシ</t>
    </rPh>
    <rPh sb="5" eb="8">
      <t>セビョウシ</t>
    </rPh>
    <rPh sb="10" eb="11">
      <t>レイ</t>
    </rPh>
    <rPh sb="11" eb="12">
      <t>ワ</t>
    </rPh>
    <rPh sb="13" eb="15">
      <t>ネンド</t>
    </rPh>
    <rPh sb="15" eb="18">
      <t>ソクリョウトウ</t>
    </rPh>
    <rPh sb="18" eb="20">
      <t>ニュウサツ</t>
    </rPh>
    <rPh sb="20" eb="22">
      <t>サンカ</t>
    </rPh>
    <rPh sb="22" eb="24">
      <t>シカク</t>
    </rPh>
    <rPh sb="24" eb="26">
      <t>シンサ</t>
    </rPh>
    <rPh sb="26" eb="29">
      <t>シンセイショ</t>
    </rPh>
    <rPh sb="31" eb="33">
      <t>ショウゴウ</t>
    </rPh>
    <rPh sb="33" eb="34">
      <t>マタ</t>
    </rPh>
    <rPh sb="35" eb="37">
      <t>メイショウ</t>
    </rPh>
    <rPh sb="40" eb="41">
      <t>カ</t>
    </rPh>
    <phoneticPr fontId="3"/>
  </si>
  <si>
    <t>・建築コンサルタントは、令和7年10月1日以降に発行された登録証明（書）の写しを提出されていますか。
・測量、土木コンサルタント、地質調査、補償コンサルタントは、有効期間が令和8年4月1日以降の国土交通省の登録通知の写しが提出されていますか。
・公共嘱託登記は、令和7年10月1日以降に発行された土地家屋調査士登録証明書の写しが提出されていますか。
・計量事業は、登録証の写しが提出されていますか。</t>
    <rPh sb="1" eb="3">
      <t>ケンチク</t>
    </rPh>
    <rPh sb="12" eb="13">
      <t>レイ</t>
    </rPh>
    <rPh sb="13" eb="14">
      <t>ワ</t>
    </rPh>
    <rPh sb="15" eb="16">
      <t>ネン</t>
    </rPh>
    <rPh sb="18" eb="19">
      <t>ガツ</t>
    </rPh>
    <rPh sb="20" eb="21">
      <t>ニチ</t>
    </rPh>
    <rPh sb="21" eb="23">
      <t>イコウ</t>
    </rPh>
    <rPh sb="24" eb="26">
      <t>ハッコウ</t>
    </rPh>
    <rPh sb="29" eb="31">
      <t>トウロク</t>
    </rPh>
    <rPh sb="31" eb="33">
      <t>ショウメイ</t>
    </rPh>
    <rPh sb="34" eb="35">
      <t>ショ</t>
    </rPh>
    <rPh sb="37" eb="38">
      <t>ウツ</t>
    </rPh>
    <rPh sb="40" eb="42">
      <t>テイシュツ</t>
    </rPh>
    <rPh sb="52" eb="54">
      <t>ソクリョウ</t>
    </rPh>
    <rPh sb="55" eb="57">
      <t>ドボク</t>
    </rPh>
    <rPh sb="65" eb="67">
      <t>チシツ</t>
    </rPh>
    <rPh sb="67" eb="69">
      <t>チョウサ</t>
    </rPh>
    <rPh sb="70" eb="72">
      <t>ホショウ</t>
    </rPh>
    <rPh sb="81" eb="83">
      <t>ユウコウ</t>
    </rPh>
    <rPh sb="83" eb="85">
      <t>キカン</t>
    </rPh>
    <rPh sb="86" eb="87">
      <t>レイ</t>
    </rPh>
    <rPh sb="87" eb="88">
      <t>ワ</t>
    </rPh>
    <rPh sb="89" eb="90">
      <t>ネン</t>
    </rPh>
    <rPh sb="91" eb="92">
      <t>ガツ</t>
    </rPh>
    <rPh sb="93" eb="94">
      <t>ニチ</t>
    </rPh>
    <rPh sb="94" eb="96">
      <t>イコウ</t>
    </rPh>
    <rPh sb="97" eb="99">
      <t>コクド</t>
    </rPh>
    <rPh sb="99" eb="102">
      <t>コウツウショウ</t>
    </rPh>
    <rPh sb="103" eb="105">
      <t>トウロク</t>
    </rPh>
    <rPh sb="105" eb="107">
      <t>ツウチ</t>
    </rPh>
    <rPh sb="108" eb="109">
      <t>ウツ</t>
    </rPh>
    <rPh sb="111" eb="113">
      <t>テイシュツ</t>
    </rPh>
    <rPh sb="123" eb="125">
      <t>コウキョウ</t>
    </rPh>
    <rPh sb="125" eb="127">
      <t>ショクタク</t>
    </rPh>
    <rPh sb="127" eb="129">
      <t>トウキ</t>
    </rPh>
    <rPh sb="131" eb="132">
      <t>レイ</t>
    </rPh>
    <rPh sb="132" eb="133">
      <t>ワ</t>
    </rPh>
    <rPh sb="134" eb="135">
      <t>ネン</t>
    </rPh>
    <rPh sb="137" eb="138">
      <t>ガツ</t>
    </rPh>
    <rPh sb="139" eb="140">
      <t>ニチ</t>
    </rPh>
    <rPh sb="140" eb="142">
      <t>イコウ</t>
    </rPh>
    <rPh sb="143" eb="145">
      <t>ハッコウ</t>
    </rPh>
    <rPh sb="148" eb="150">
      <t>トチ</t>
    </rPh>
    <rPh sb="150" eb="152">
      <t>カオク</t>
    </rPh>
    <rPh sb="152" eb="155">
      <t>チョウサシ</t>
    </rPh>
    <rPh sb="155" eb="157">
      <t>トウロク</t>
    </rPh>
    <rPh sb="157" eb="160">
      <t>ショウメイショ</t>
    </rPh>
    <rPh sb="161" eb="162">
      <t>ウツ</t>
    </rPh>
    <rPh sb="164" eb="166">
      <t>テイシュツ</t>
    </rPh>
    <rPh sb="176" eb="178">
      <t>ケイリョウ</t>
    </rPh>
    <rPh sb="178" eb="180">
      <t>ジギョウ</t>
    </rPh>
    <rPh sb="182" eb="184">
      <t>トウロク</t>
    </rPh>
    <rPh sb="184" eb="185">
      <t>ショウ</t>
    </rPh>
    <rPh sb="186" eb="187">
      <t>ウツ</t>
    </rPh>
    <rPh sb="189" eb="191">
      <t>テイシュツ</t>
    </rPh>
    <phoneticPr fontId="3"/>
  </si>
  <si>
    <t>・令和7年10月1日以降に発行された最新の謄本又は証明書ですか。
・法人の場合は登記簿謄本、個人の場合は身分証明書が添付されていますか。</t>
    <rPh sb="1" eb="2">
      <t>レイ</t>
    </rPh>
    <rPh sb="2" eb="3">
      <t>ワ</t>
    </rPh>
    <rPh sb="4" eb="5">
      <t>ネン</t>
    </rPh>
    <rPh sb="7" eb="8">
      <t>ガツ</t>
    </rPh>
    <rPh sb="9" eb="10">
      <t>ニチ</t>
    </rPh>
    <rPh sb="10" eb="12">
      <t>イコウ</t>
    </rPh>
    <rPh sb="13" eb="15">
      <t>ハッコウ</t>
    </rPh>
    <rPh sb="18" eb="20">
      <t>サイシン</t>
    </rPh>
    <rPh sb="21" eb="23">
      <t>トウホン</t>
    </rPh>
    <rPh sb="23" eb="24">
      <t>マタ</t>
    </rPh>
    <rPh sb="25" eb="28">
      <t>ショウメイショ</t>
    </rPh>
    <phoneticPr fontId="3"/>
  </si>
  <si>
    <t>・令和7年10月1日以降に発行されたものですか。（写し可）</t>
    <rPh sb="1" eb="3">
      <t>レイワ</t>
    </rPh>
    <rPh sb="4" eb="5">
      <t>ネン</t>
    </rPh>
    <rPh sb="7" eb="8">
      <t>ガツ</t>
    </rPh>
    <rPh sb="9" eb="10">
      <t>ニチ</t>
    </rPh>
    <rPh sb="10" eb="12">
      <t>イコウ</t>
    </rPh>
    <rPh sb="13" eb="15">
      <t>ハッコウ</t>
    </rPh>
    <rPh sb="25" eb="26">
      <t>ウツ</t>
    </rPh>
    <rPh sb="27" eb="28">
      <t>カ</t>
    </rPh>
    <phoneticPr fontId="3"/>
  </si>
  <si>
    <t>・令和8年1月5日以降に発行されたものですか。（敦賀市税）
・令和7年10月1日以降に発行されたものですか。（敦賀市税以外）
・市内又は準市内業者で代表者又は委任先代表者が敦賀市内在住の場合は、代表者個人の証明書がありますか。</t>
    <rPh sb="1" eb="2">
      <t>レイ</t>
    </rPh>
    <rPh sb="2" eb="3">
      <t>ワ</t>
    </rPh>
    <rPh sb="4" eb="5">
      <t>ネン</t>
    </rPh>
    <rPh sb="6" eb="7">
      <t>ガツ</t>
    </rPh>
    <rPh sb="8" eb="9">
      <t>ニチ</t>
    </rPh>
    <rPh sb="9" eb="11">
      <t>イコウ</t>
    </rPh>
    <rPh sb="12" eb="14">
      <t>ハッコウ</t>
    </rPh>
    <rPh sb="24" eb="26">
      <t>ツルガ</t>
    </rPh>
    <rPh sb="26" eb="27">
      <t>シ</t>
    </rPh>
    <rPh sb="27" eb="28">
      <t>ゼイ</t>
    </rPh>
    <rPh sb="31" eb="33">
      <t>レイワ</t>
    </rPh>
    <rPh sb="34" eb="35">
      <t>ネン</t>
    </rPh>
    <rPh sb="37" eb="38">
      <t>ガツ</t>
    </rPh>
    <rPh sb="39" eb="40">
      <t>ニチ</t>
    </rPh>
    <rPh sb="40" eb="42">
      <t>イコウ</t>
    </rPh>
    <rPh sb="43" eb="45">
      <t>ハッコウ</t>
    </rPh>
    <rPh sb="55" eb="58">
      <t>ツルガシ</t>
    </rPh>
    <rPh sb="58" eb="59">
      <t>ゼイ</t>
    </rPh>
    <rPh sb="59" eb="61">
      <t>イガイ</t>
    </rPh>
    <rPh sb="64" eb="66">
      <t>シナイ</t>
    </rPh>
    <rPh sb="66" eb="67">
      <t>マタ</t>
    </rPh>
    <rPh sb="68" eb="69">
      <t>ジュン</t>
    </rPh>
    <rPh sb="69" eb="71">
      <t>シナイ</t>
    </rPh>
    <rPh sb="71" eb="73">
      <t>ギョウシャ</t>
    </rPh>
    <rPh sb="74" eb="77">
      <t>ダイヒョウシャ</t>
    </rPh>
    <rPh sb="77" eb="78">
      <t>マタ</t>
    </rPh>
    <rPh sb="79" eb="81">
      <t>イニン</t>
    </rPh>
    <rPh sb="81" eb="82">
      <t>サキ</t>
    </rPh>
    <rPh sb="82" eb="85">
      <t>ダイヒョウシャ</t>
    </rPh>
    <rPh sb="86" eb="88">
      <t>ツルガ</t>
    </rPh>
    <rPh sb="88" eb="90">
      <t>シナイ</t>
    </rPh>
    <rPh sb="90" eb="92">
      <t>ザイジュウ</t>
    </rPh>
    <rPh sb="93" eb="95">
      <t>バアイ</t>
    </rPh>
    <rPh sb="97" eb="100">
      <t>ダイヒョウシャ</t>
    </rPh>
    <rPh sb="100" eb="102">
      <t>コジン</t>
    </rPh>
    <rPh sb="103" eb="106">
      <t>ショウメイショ</t>
    </rPh>
    <phoneticPr fontId="3"/>
  </si>
  <si>
    <t>・令和7年10月1日以降に発行された証明書を提出されていますか。</t>
    <rPh sb="1" eb="2">
      <t>レイ</t>
    </rPh>
    <rPh sb="2" eb="3">
      <t>ワ</t>
    </rPh>
    <phoneticPr fontId="3"/>
  </si>
  <si>
    <t>令和8年度</t>
    <rPh sb="0" eb="1">
      <t>レイ</t>
    </rPh>
    <rPh sb="1" eb="2">
      <t>ワ</t>
    </rPh>
    <rPh sb="3" eb="5">
      <t>ネンド</t>
    </rPh>
    <phoneticPr fontId="3"/>
  </si>
  <si>
    <t>　私は、下記の者を代理人と定め、令和８年４月１日から令和９年３月３１日までの期間、入札、見積、契約の締結及び代金の請求、受領並びに復代理人の選任その他契約の履行に関する権限を委任します。</t>
    <rPh sb="16" eb="17">
      <t>レイ</t>
    </rPh>
    <rPh sb="17" eb="18">
      <t>ワ</t>
    </rPh>
    <rPh sb="26" eb="27">
      <t>レイ</t>
    </rPh>
    <rPh sb="27" eb="28">
      <t>ワ</t>
    </rPh>
    <rPh sb="38" eb="40">
      <t>キカン</t>
    </rPh>
    <rPh sb="41" eb="43">
      <t>ニュウサツ</t>
    </rPh>
    <rPh sb="44" eb="46">
      <t>ミツモリ</t>
    </rPh>
    <rPh sb="47" eb="49">
      <t>ケイヤク</t>
    </rPh>
    <rPh sb="50" eb="52">
      <t>テイケツ</t>
    </rPh>
    <rPh sb="52" eb="53">
      <t>オヨ</t>
    </rPh>
    <rPh sb="54" eb="56">
      <t>ダイキン</t>
    </rPh>
    <rPh sb="57" eb="59">
      <t>セイキュウ</t>
    </rPh>
    <rPh sb="60" eb="62">
      <t>ジュリョウ</t>
    </rPh>
    <rPh sb="62" eb="63">
      <t>ナラ</t>
    </rPh>
    <rPh sb="65" eb="69">
      <t>フクダイリニン</t>
    </rPh>
    <rPh sb="70" eb="72">
      <t>センニン</t>
    </rPh>
    <rPh sb="74" eb="75">
      <t>タ</t>
    </rPh>
    <rPh sb="75" eb="77">
      <t>ケイヤク</t>
    </rPh>
    <rPh sb="78" eb="80">
      <t>リコウ</t>
    </rPh>
    <rPh sb="81" eb="82">
      <t>カン</t>
    </rPh>
    <phoneticPr fontId="3"/>
  </si>
  <si>
    <t>様式第８号　　　　　　　　　　　　資本的関係又は人的関係に関する申告書</t>
    <rPh sb="0" eb="2">
      <t>ヨウシキ</t>
    </rPh>
    <rPh sb="2" eb="3">
      <t>ダイ</t>
    </rPh>
    <rPh sb="4" eb="5">
      <t>ゴウ</t>
    </rPh>
    <rPh sb="17" eb="20">
      <t>シホンテキ</t>
    </rPh>
    <rPh sb="20" eb="22">
      <t>カンケイ</t>
    </rPh>
    <rPh sb="22" eb="23">
      <t>マタ</t>
    </rPh>
    <rPh sb="24" eb="26">
      <t>ジンテキ</t>
    </rPh>
    <rPh sb="26" eb="28">
      <t>カンケイ</t>
    </rPh>
    <rPh sb="29" eb="30">
      <t>カン</t>
    </rPh>
    <rPh sb="32" eb="35">
      <t>シンコクショ</t>
    </rPh>
    <phoneticPr fontId="3"/>
  </si>
  <si>
    <t>様式第９号</t>
    <rPh sb="0" eb="2">
      <t>ヨウシキ</t>
    </rPh>
    <rPh sb="2" eb="3">
      <t>ダイ</t>
    </rPh>
    <rPh sb="4" eb="5">
      <t>ゴウ</t>
    </rPh>
    <phoneticPr fontId="12"/>
  </si>
  <si>
    <t>年　　月　　日</t>
  </si>
  <si>
    <t>敦賀市長　あて</t>
  </si>
  <si>
    <t>敦賀市税納付状況調査同意書（法人用）</t>
    <rPh sb="14" eb="17">
      <t>ホウジンヨウ</t>
    </rPh>
    <phoneticPr fontId="12"/>
  </si>
  <si>
    <t>　敦賀市競争入札参加資格審査申請に当たり、当社の敦賀市税納付状況について</t>
    <phoneticPr fontId="12"/>
  </si>
  <si>
    <t>調査することに同意します。</t>
    <phoneticPr fontId="12"/>
  </si>
  <si>
    <t>所在地</t>
    <rPh sb="0" eb="3">
      <t>ショザイチ</t>
    </rPh>
    <phoneticPr fontId="12"/>
  </si>
  <si>
    <t>商号又は名称</t>
    <rPh sb="0" eb="2">
      <t>ショウゴウ</t>
    </rPh>
    <rPh sb="2" eb="3">
      <t>マタ</t>
    </rPh>
    <rPh sb="4" eb="6">
      <t>メイショウ</t>
    </rPh>
    <phoneticPr fontId="12"/>
  </si>
  <si>
    <t>代表者職氏名</t>
    <rPh sb="0" eb="3">
      <t>ダイヒョウシャ</t>
    </rPh>
    <rPh sb="3" eb="4">
      <t>ショク</t>
    </rPh>
    <rPh sb="4" eb="6">
      <t>シメイ</t>
    </rPh>
    <phoneticPr fontId="12"/>
  </si>
  <si>
    <t>（押印不要）</t>
    <rPh sb="1" eb="5">
      <t>オウインフヨウ</t>
    </rPh>
    <phoneticPr fontId="12"/>
  </si>
  <si>
    <t>委任先名称</t>
    <rPh sb="0" eb="2">
      <t>イニン</t>
    </rPh>
    <rPh sb="2" eb="3">
      <t>サキ</t>
    </rPh>
    <rPh sb="3" eb="5">
      <t>メイショウ</t>
    </rPh>
    <phoneticPr fontId="12"/>
  </si>
  <si>
    <t>担当者氏名</t>
    <rPh sb="0" eb="3">
      <t>タントウシャ</t>
    </rPh>
    <rPh sb="3" eb="5">
      <t>シメイ</t>
    </rPh>
    <phoneticPr fontId="12"/>
  </si>
  <si>
    <t>電話番号</t>
    <rPh sb="0" eb="4">
      <t>デンワバンゴウ</t>
    </rPh>
    <phoneticPr fontId="12"/>
  </si>
  <si>
    <t>様式第１０号</t>
    <rPh sb="0" eb="2">
      <t>ヨウシキ</t>
    </rPh>
    <rPh sb="2" eb="3">
      <t>ダイ</t>
    </rPh>
    <rPh sb="5" eb="6">
      <t>ゴウ</t>
    </rPh>
    <phoneticPr fontId="12"/>
  </si>
  <si>
    <t>敦賀市税納付状況調査同意書（代表者用）</t>
    <rPh sb="14" eb="18">
      <t>ダイヒョウシャヨウ</t>
    </rPh>
    <phoneticPr fontId="12"/>
  </si>
  <si>
    <t>　敦賀市競争入札参加資格審査申請に当たり、申請者代表者(又は委任先代表者)</t>
    <rPh sb="21" eb="24">
      <t>シンセイシャ</t>
    </rPh>
    <rPh sb="24" eb="27">
      <t>ダイヒョウシャ</t>
    </rPh>
    <rPh sb="28" eb="29">
      <t>マタ</t>
    </rPh>
    <rPh sb="30" eb="36">
      <t>イニンサキダイヒョウシャ</t>
    </rPh>
    <phoneticPr fontId="12"/>
  </si>
  <si>
    <t>である私個人の市税納付状況について調査することに同意します。</t>
    <rPh sb="3" eb="6">
      <t>ワタシコジン</t>
    </rPh>
    <rPh sb="7" eb="9">
      <t>シゼイ</t>
    </rPh>
    <rPh sb="9" eb="13">
      <t>ノウフジョウキョウ</t>
    </rPh>
    <phoneticPr fontId="12"/>
  </si>
  <si>
    <t>□申請者代表者</t>
    <rPh sb="1" eb="4">
      <t>シンセイシャ</t>
    </rPh>
    <rPh sb="4" eb="7">
      <t>ダイヒョウシャ</t>
    </rPh>
    <phoneticPr fontId="12"/>
  </si>
  <si>
    <t>□委任先代表者</t>
    <rPh sb="1" eb="7">
      <t>イニンサキダイヒョウシャ</t>
    </rPh>
    <phoneticPr fontId="12"/>
  </si>
  <si>
    <t>住所</t>
    <rPh sb="0" eb="2">
      <t>ジュウショ</t>
    </rPh>
    <phoneticPr fontId="12"/>
  </si>
  <si>
    <t>福井県敦賀市</t>
    <rPh sb="0" eb="6">
      <t>フクイケンツルガシ</t>
    </rPh>
    <phoneticPr fontId="12"/>
  </si>
  <si>
    <t>氏名</t>
    <rPh sb="0" eb="2">
      <t>シメイ</t>
    </rPh>
    <phoneticPr fontId="12"/>
  </si>
  <si>
    <t>（氏名は自署又は記名＋私印押印）</t>
    <rPh sb="1" eb="3">
      <t>シメイ</t>
    </rPh>
    <rPh sb="4" eb="6">
      <t>ジショ</t>
    </rPh>
    <rPh sb="6" eb="7">
      <t>マタ</t>
    </rPh>
    <rPh sb="8" eb="10">
      <t>キメイ</t>
    </rPh>
    <rPh sb="11" eb="15">
      <t>シインオウイン</t>
    </rPh>
    <phoneticPr fontId="12"/>
  </si>
  <si>
    <t>＜【敦賀市税のみ】敦賀市税納付状況調査同意書＞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</si>
</sst>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0.0;[Red]\-#,##0.0"/>
    <numFmt numFmtId="179" formatCode="g"/>
  </numFmts>
  <fonts count="68"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16"/>
      <color theme="1"/>
      <name val="ＭＳ Ｐゴシック"/>
      <family val="2"/>
      <charset val="128"/>
      <scheme val="minor"/>
    </font>
    <font>
      <sz val="11"/>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6"/>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2"/>
      <name val="ＭＳ Ｐゴシック"/>
      <family val="3"/>
      <charset val="128"/>
    </font>
    <font>
      <sz val="2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14"/>
      <name val="ＭＳ Ｐゴシック"/>
      <family val="3"/>
      <charset val="128"/>
    </font>
    <font>
      <sz val="11"/>
      <color indexed="8"/>
      <name val="ＭＳ Ｐゴシック"/>
      <family val="3"/>
      <charset val="128"/>
    </font>
    <font>
      <sz val="10"/>
      <color indexed="8"/>
      <name val="ＭＳ Ｐゴシック"/>
      <family val="3"/>
      <charset val="128"/>
    </font>
    <font>
      <sz val="10"/>
      <color theme="1"/>
      <name val="ＭＳ Ｐゴシック"/>
      <family val="3"/>
      <charset val="128"/>
      <scheme val="minor"/>
    </font>
    <font>
      <sz val="20"/>
      <name val="ＭＳ Ｐゴシック"/>
      <family val="3"/>
      <charset val="128"/>
    </font>
    <font>
      <sz val="12"/>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0"/>
      <name val="ＭＳ Ｐゴシック"/>
      <family val="3"/>
      <charset val="128"/>
    </font>
    <font>
      <sz val="8"/>
      <color theme="1"/>
      <name val="ＭＳ Ｐ明朝"/>
      <family val="1"/>
      <charset val="128"/>
    </font>
    <font>
      <sz val="14"/>
      <color theme="1"/>
      <name val="ＭＳ Ｐ明朝"/>
      <family val="1"/>
      <charset val="128"/>
    </font>
    <font>
      <sz val="11"/>
      <color theme="1"/>
      <name val="ＭＳ Ｐゴシック"/>
      <family val="3"/>
      <charset val="128"/>
    </font>
    <font>
      <sz val="12"/>
      <color theme="1"/>
      <name val="ＭＳ Ｐゴシック"/>
      <family val="3"/>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sz val="16"/>
      <color theme="1"/>
      <name val="ＭＳ Ｐ明朝"/>
      <family val="1"/>
      <charset val="128"/>
    </font>
    <font>
      <sz val="9"/>
      <color theme="1"/>
      <name val="ＭＳ Ｐ明朝"/>
      <family val="1"/>
      <charset val="128"/>
    </font>
    <font>
      <sz val="11"/>
      <color rgb="FFFF0000"/>
      <name val="ＭＳ Ｐ明朝"/>
      <family val="1"/>
      <charset val="128"/>
    </font>
    <font>
      <sz val="12"/>
      <color theme="1"/>
      <name val="ＭＳ Ｐ明朝"/>
      <family val="1"/>
      <charset val="128"/>
    </font>
    <font>
      <sz val="9"/>
      <color rgb="FFFF0000"/>
      <name val="ＭＳ Ｐ明朝"/>
      <family val="1"/>
      <charset val="128"/>
    </font>
    <font>
      <sz val="18"/>
      <color theme="1"/>
      <name val="ＭＳ Ｐ明朝"/>
      <family val="1"/>
      <charset val="128"/>
    </font>
    <font>
      <b/>
      <sz val="16"/>
      <color rgb="FFFF0000"/>
      <name val="ＭＳ Ｐ明朝"/>
      <family val="1"/>
      <charset val="128"/>
    </font>
    <font>
      <sz val="9"/>
      <color indexed="8"/>
      <name val="ＭＳ Ｐ明朝"/>
      <family val="1"/>
      <charset val="128"/>
    </font>
    <font>
      <sz val="11"/>
      <name val="ＭＳ Ｐ明朝"/>
      <family val="1"/>
      <charset val="128"/>
    </font>
    <font>
      <u val="double"/>
      <sz val="11"/>
      <color rgb="FFFF0000"/>
      <name val="ＭＳ Ｐ明朝"/>
      <family val="1"/>
      <charset val="128"/>
    </font>
    <font>
      <sz val="10"/>
      <color indexed="8"/>
      <name val="ＭＳ Ｐ明朝"/>
      <family val="1"/>
      <charset val="128"/>
    </font>
    <font>
      <sz val="11"/>
      <color theme="0"/>
      <name val="ＭＳ Ｐ明朝"/>
      <family val="1"/>
      <charset val="128"/>
    </font>
    <font>
      <sz val="10"/>
      <color theme="0"/>
      <name val="ＭＳ Ｐ明朝"/>
      <family val="1"/>
      <charset val="128"/>
    </font>
    <font>
      <sz val="10"/>
      <color rgb="FFFF0000"/>
      <name val="ＭＳ Ｐゴシック"/>
      <family val="3"/>
      <charset val="128"/>
    </font>
    <font>
      <sz val="7"/>
      <name val="ＭＳ Ｐゴシック"/>
      <family val="3"/>
      <charset val="128"/>
    </font>
    <font>
      <sz val="16"/>
      <name val="ＭＳ Ｐゴシック"/>
      <family val="2"/>
      <charset val="128"/>
      <scheme val="minor"/>
    </font>
    <font>
      <b/>
      <sz val="9"/>
      <color indexed="81"/>
      <name val="ＭＳ Ｐゴシック"/>
      <family val="3"/>
      <charset val="128"/>
    </font>
    <font>
      <b/>
      <sz val="11"/>
      <color rgb="FFFF0000"/>
      <name val="ＭＳ Ｐ明朝"/>
      <family val="1"/>
      <charset val="128"/>
    </font>
    <font>
      <u/>
      <sz val="11"/>
      <color theme="10"/>
      <name val="ＭＳ Ｐゴシック"/>
      <family val="2"/>
      <charset val="128"/>
      <scheme val="minor"/>
    </font>
    <font>
      <b/>
      <sz val="11"/>
      <color theme="1"/>
      <name val="ＭＳ Ｐ明朝"/>
      <family val="1"/>
      <charset val="128"/>
    </font>
    <font>
      <sz val="16"/>
      <color theme="1"/>
      <name val="ＭＳ Ｐゴシック"/>
      <family val="3"/>
      <charset val="128"/>
    </font>
    <font>
      <sz val="10"/>
      <color theme="1"/>
      <name val="ＭＳ Ｐゴシック"/>
      <family val="3"/>
      <charset val="128"/>
    </font>
    <font>
      <sz val="8"/>
      <color rgb="FFFF0000"/>
      <name val="ＭＳ Ｐ明朝"/>
      <family val="1"/>
      <charset val="128"/>
    </font>
    <font>
      <b/>
      <sz val="8"/>
      <color rgb="FFFF0000"/>
      <name val="ＭＳ Ｐ明朝"/>
      <family val="1"/>
      <charset val="128"/>
    </font>
    <font>
      <sz val="12"/>
      <color rgb="FF000000"/>
      <name val="ＭＳ 明朝"/>
      <family val="1"/>
      <charset val="128"/>
    </font>
    <font>
      <sz val="12"/>
      <name val="ＭＳ 明朝"/>
      <family val="1"/>
      <charset val="128"/>
    </font>
    <font>
      <sz val="14"/>
      <color rgb="FF000000"/>
      <name val="ＭＳ 明朝"/>
      <family val="1"/>
      <charset val="128"/>
    </font>
    <font>
      <sz val="14"/>
      <name val="ＭＳ 明朝"/>
      <family val="1"/>
      <charset val="128"/>
    </font>
    <font>
      <sz val="1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1"/>
        <bgColor indexed="64"/>
      </patternFill>
    </fill>
    <fill>
      <patternFill patternType="solid">
        <fgColor rgb="FF92D05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right style="medium">
        <color indexed="64"/>
      </right>
      <top style="thin">
        <color rgb="FF000000"/>
      </top>
      <bottom style="thin">
        <color rgb="FF000000"/>
      </bottom>
      <diagonal/>
    </border>
    <border>
      <left/>
      <right/>
      <top style="dashed">
        <color auto="1"/>
      </top>
      <bottom/>
      <diagonal/>
    </border>
    <border>
      <left/>
      <right/>
      <top/>
      <bottom style="dashed">
        <color auto="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4" fillId="0" borderId="0"/>
    <xf numFmtId="0" fontId="57" fillId="0" borderId="0" applyNumberFormat="0" applyFill="0" applyBorder="0" applyAlignment="0" applyProtection="0">
      <alignment vertical="center"/>
    </xf>
    <xf numFmtId="0" fontId="13" fillId="0" borderId="0"/>
  </cellStyleXfs>
  <cellXfs count="781">
    <xf numFmtId="0" fontId="0" fillId="0" borderId="0" xfId="0">
      <alignment vertical="center"/>
    </xf>
    <xf numFmtId="0" fontId="0" fillId="2" borderId="3" xfId="0" applyFill="1" applyBorder="1" applyAlignment="1">
      <alignment horizontal="center" vertical="center"/>
    </xf>
    <xf numFmtId="0" fontId="0" fillId="0" borderId="6" xfId="0"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0" fillId="0" borderId="0" xfId="0" applyBorder="1">
      <alignment vertical="center"/>
    </xf>
    <xf numFmtId="0" fontId="7" fillId="0" borderId="0" xfId="0" applyFont="1" applyAlignment="1">
      <alignment horizontal="distributed" vertical="center" justifyLastLine="1"/>
    </xf>
    <xf numFmtId="0" fontId="0" fillId="0" borderId="22" xfId="0" applyBorder="1">
      <alignment vertical="center"/>
    </xf>
    <xf numFmtId="0" fontId="0" fillId="0" borderId="12" xfId="0" applyBorder="1" applyAlignment="1">
      <alignment horizontal="center" vertical="center"/>
    </xf>
    <xf numFmtId="0" fontId="0" fillId="2" borderId="24" xfId="0" applyFill="1" applyBorder="1" applyAlignment="1">
      <alignment horizontal="center" vertical="center"/>
    </xf>
    <xf numFmtId="0" fontId="0" fillId="0" borderId="0" xfId="0" applyBorder="1" applyAlignment="1">
      <alignment horizontal="center" vertical="center"/>
    </xf>
    <xf numFmtId="0" fontId="4"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42" xfId="0" applyBorder="1">
      <alignment vertical="center"/>
    </xf>
    <xf numFmtId="0" fontId="0" fillId="0" borderId="18" xfId="0" applyBorder="1" applyAlignment="1">
      <alignment horizontal="center" vertical="center"/>
    </xf>
    <xf numFmtId="0" fontId="2" fillId="0" borderId="0" xfId="0" applyFont="1">
      <alignment vertical="center"/>
    </xf>
    <xf numFmtId="0" fontId="0" fillId="2" borderId="1" xfId="0" applyFill="1" applyBorder="1" applyAlignment="1">
      <alignment horizontal="center" vertical="center"/>
    </xf>
    <xf numFmtId="0" fontId="0" fillId="0" borderId="0" xfId="0" applyAlignment="1">
      <alignment horizontal="left" vertical="center" indent="1"/>
    </xf>
    <xf numFmtId="0" fontId="0" fillId="0" borderId="0" xfId="0" applyFill="1">
      <alignment vertical="center"/>
    </xf>
    <xf numFmtId="0" fontId="9" fillId="0" borderId="0" xfId="0" applyFont="1">
      <alignment vertical="center"/>
    </xf>
    <xf numFmtId="0" fontId="0" fillId="3" borderId="1" xfId="0" applyFill="1" applyBorder="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right" vertical="center"/>
    </xf>
    <xf numFmtId="0" fontId="0" fillId="0" borderId="0" xfId="0" applyAlignment="1"/>
    <xf numFmtId="0" fontId="0" fillId="0" borderId="1" xfId="0" applyBorder="1" applyAlignment="1">
      <alignment horizontal="center" vertical="center" shrinkToFit="1"/>
    </xf>
    <xf numFmtId="0" fontId="6" fillId="0" borderId="0" xfId="0" applyFont="1" applyAlignment="1">
      <alignment horizontal="right"/>
    </xf>
    <xf numFmtId="0" fontId="18" fillId="0" borderId="11" xfId="0" applyFont="1" applyFill="1" applyBorder="1">
      <alignment vertical="center"/>
    </xf>
    <xf numFmtId="0" fontId="18" fillId="0" borderId="11" xfId="0" applyFont="1" applyBorder="1">
      <alignment vertical="center"/>
    </xf>
    <xf numFmtId="0" fontId="17" fillId="0" borderId="0" xfId="0" applyFont="1">
      <alignment vertical="center"/>
    </xf>
    <xf numFmtId="0" fontId="17" fillId="0" borderId="0" xfId="0" applyFont="1" applyAlignment="1">
      <alignment horizontal="right" vertical="center" wrapText="1"/>
    </xf>
    <xf numFmtId="0" fontId="19" fillId="0" borderId="0" xfId="0" applyFont="1">
      <alignment vertical="center"/>
    </xf>
    <xf numFmtId="0" fontId="7" fillId="0" borderId="0" xfId="0" applyFont="1" applyAlignment="1">
      <alignment horizontal="distributed" vertical="center"/>
    </xf>
    <xf numFmtId="0" fontId="0" fillId="0" borderId="0" xfId="0" applyAlignment="1">
      <alignment horizontal="right" vertical="center"/>
    </xf>
    <xf numFmtId="0" fontId="23" fillId="0" borderId="0" xfId="0" applyFont="1" applyAlignment="1">
      <alignment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47" xfId="0" applyFont="1" applyBorder="1" applyAlignment="1">
      <alignment horizontal="center" vertical="center"/>
    </xf>
    <xf numFmtId="0" fontId="17" fillId="0" borderId="45" xfId="0" applyFont="1" applyBorder="1" applyAlignment="1">
      <alignment horizontal="center" vertical="center"/>
    </xf>
    <xf numFmtId="0" fontId="17" fillId="0" borderId="0" xfId="0" applyFont="1" applyAlignment="1">
      <alignment vertical="center"/>
    </xf>
    <xf numFmtId="0" fontId="22" fillId="0" borderId="8" xfId="0" applyFont="1" applyBorder="1" applyAlignment="1">
      <alignment horizontal="right" wrapText="1"/>
    </xf>
    <xf numFmtId="0" fontId="22" fillId="0" borderId="34" xfId="0" applyFont="1" applyBorder="1" applyAlignment="1">
      <alignment horizontal="right" wrapText="1"/>
    </xf>
    <xf numFmtId="0" fontId="20" fillId="0" borderId="0" xfId="0" applyFont="1">
      <alignment vertical="center"/>
    </xf>
    <xf numFmtId="0" fontId="11" fillId="0" borderId="0" xfId="0" applyFont="1" applyAlignment="1">
      <alignment vertical="center"/>
    </xf>
    <xf numFmtId="0" fontId="13" fillId="0" borderId="0" xfId="0" applyFont="1" applyBorder="1" applyAlignment="1">
      <alignment vertical="center"/>
    </xf>
    <xf numFmtId="0" fontId="21" fillId="0" borderId="0" xfId="0" applyFont="1" applyAlignment="1">
      <alignment vertical="center"/>
    </xf>
    <xf numFmtId="0" fontId="0" fillId="0" borderId="1" xfId="0" applyBorder="1">
      <alignment vertical="center"/>
    </xf>
    <xf numFmtId="0" fontId="0" fillId="0" borderId="1" xfId="0" applyBorder="1" applyAlignment="1">
      <alignment horizontal="center" vertical="center" shrinkToFit="1"/>
    </xf>
    <xf numFmtId="0" fontId="0" fillId="2" borderId="1" xfId="0" applyFill="1" applyBorder="1">
      <alignment vertical="center"/>
    </xf>
    <xf numFmtId="0" fontId="18" fillId="0" borderId="0" xfId="0" applyFont="1" applyAlignment="1">
      <alignment vertical="center" wrapText="1"/>
    </xf>
    <xf numFmtId="0" fontId="18" fillId="0" borderId="0" xfId="0" applyFont="1" applyAlignment="1">
      <alignment vertical="center"/>
    </xf>
    <xf numFmtId="0" fontId="0" fillId="0" borderId="15" xfId="0" applyBorder="1">
      <alignment vertical="center"/>
    </xf>
    <xf numFmtId="0" fontId="16" fillId="0" borderId="0" xfId="0" applyFont="1" applyBorder="1" applyAlignment="1">
      <alignment horizontal="center" vertical="center"/>
    </xf>
    <xf numFmtId="0" fontId="0" fillId="0" borderId="0" xfId="0" applyBorder="1" applyAlignment="1">
      <alignment horizontal="center" vertical="center" shrinkToFit="1"/>
    </xf>
    <xf numFmtId="0" fontId="18" fillId="0" borderId="0" xfId="0" applyFont="1" applyBorder="1" applyAlignment="1">
      <alignment horizontal="center" vertical="center" shrinkToFit="1"/>
    </xf>
    <xf numFmtId="0" fontId="17" fillId="0" borderId="0" xfId="0" applyFont="1" applyAlignment="1">
      <alignment horizontal="right"/>
    </xf>
    <xf numFmtId="0" fontId="22" fillId="0" borderId="15" xfId="0" applyFont="1" applyBorder="1" applyAlignment="1">
      <alignment horizontal="right" wrapText="1"/>
    </xf>
    <xf numFmtId="0" fontId="26" fillId="0" borderId="0" xfId="0" applyFont="1" applyAlignment="1">
      <alignment vertical="center"/>
    </xf>
    <xf numFmtId="0" fontId="26" fillId="0" borderId="0" xfId="0" applyFont="1" applyFill="1" applyAlignment="1">
      <alignment vertical="center"/>
    </xf>
    <xf numFmtId="0" fontId="28" fillId="0" borderId="0" xfId="0" applyFont="1">
      <alignment vertical="center"/>
    </xf>
    <xf numFmtId="176" fontId="30" fillId="0" borderId="0" xfId="0" applyNumberFormat="1" applyFont="1" applyAlignment="1">
      <alignmen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vertical="center"/>
    </xf>
    <xf numFmtId="0" fontId="0" fillId="0" borderId="0" xfId="0" applyBorder="1" applyAlignment="1">
      <alignment horizontal="center" vertical="center"/>
    </xf>
    <xf numFmtId="0" fontId="7" fillId="0" borderId="0" xfId="0" applyFont="1" applyAlignment="1">
      <alignment horizontal="distributed" vertical="center" justifyLastLine="1"/>
    </xf>
    <xf numFmtId="0" fontId="17" fillId="0" borderId="0" xfId="0" applyFont="1" applyAlignment="1">
      <alignment horizontal="right" vertical="center"/>
    </xf>
    <xf numFmtId="0" fontId="2" fillId="0" borderId="0" xfId="0" applyFont="1" applyAlignment="1">
      <alignment vertical="center"/>
    </xf>
    <xf numFmtId="0" fontId="2" fillId="0" borderId="0" xfId="0" applyFont="1" applyFill="1" applyBorder="1" applyAlignment="1">
      <alignment vertical="center"/>
    </xf>
    <xf numFmtId="0" fontId="0" fillId="0" borderId="0" xfId="0" applyFill="1" applyBorder="1" applyAlignment="1">
      <alignment horizontal="center" vertical="center" justifyLastLine="1" shrinkToFit="1"/>
    </xf>
    <xf numFmtId="0" fontId="0" fillId="0" borderId="5" xfId="0" applyFill="1" applyBorder="1">
      <alignment vertical="center"/>
    </xf>
    <xf numFmtId="0" fontId="0" fillId="0" borderId="6" xfId="0" applyFill="1" applyBorder="1">
      <alignment vertical="center"/>
    </xf>
    <xf numFmtId="0" fontId="15" fillId="0" borderId="0" xfId="0" applyFont="1" applyAlignment="1">
      <alignment vertical="center"/>
    </xf>
    <xf numFmtId="0" fontId="29" fillId="0" borderId="1" xfId="0" applyFont="1" applyBorder="1" applyAlignment="1">
      <alignment horizontal="center" vertical="center"/>
    </xf>
    <xf numFmtId="0" fontId="29" fillId="0" borderId="10" xfId="0" applyFont="1" applyBorder="1" applyAlignment="1">
      <alignment horizontal="center" vertical="center"/>
    </xf>
    <xf numFmtId="0" fontId="7" fillId="0" borderId="9" xfId="0" applyFont="1" applyBorder="1" applyAlignment="1">
      <alignment horizontal="center" vertical="center"/>
    </xf>
    <xf numFmtId="0" fontId="7" fillId="0" borderId="43" xfId="0" applyFont="1" applyBorder="1" applyAlignment="1">
      <alignment horizontal="center" vertical="center"/>
    </xf>
    <xf numFmtId="0" fontId="7" fillId="0" borderId="11" xfId="0" applyFont="1" applyBorder="1" applyAlignment="1">
      <alignment horizontal="center" vertical="center"/>
    </xf>
    <xf numFmtId="0" fontId="7" fillId="0" borderId="44"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29" fillId="0" borderId="11" xfId="0" applyFont="1" applyBorder="1" applyAlignment="1">
      <alignment horizontal="center" vertical="center"/>
    </xf>
    <xf numFmtId="0" fontId="29" fillId="0" borderId="43" xfId="0" applyFont="1" applyBorder="1" applyAlignment="1">
      <alignment horizontal="center" vertical="center"/>
    </xf>
    <xf numFmtId="0" fontId="0" fillId="0" borderId="30" xfId="0" applyBorder="1">
      <alignment vertical="center"/>
    </xf>
    <xf numFmtId="0" fontId="0" fillId="0" borderId="1" xfId="0" applyBorder="1" applyAlignment="1">
      <alignment horizontal="center" vertical="center"/>
    </xf>
    <xf numFmtId="0" fontId="17" fillId="0" borderId="11" xfId="0" applyFont="1" applyBorder="1" applyAlignment="1">
      <alignment horizontal="center" vertical="center"/>
    </xf>
    <xf numFmtId="0" fontId="17" fillId="0" borderId="43" xfId="0" applyFont="1" applyBorder="1" applyAlignment="1">
      <alignment horizontal="center" vertical="center"/>
    </xf>
    <xf numFmtId="0" fontId="18" fillId="0" borderId="0" xfId="0" applyFont="1" applyBorder="1" applyAlignment="1">
      <alignment horizontal="center" vertical="center"/>
    </xf>
    <xf numFmtId="0" fontId="10" fillId="0" borderId="0" xfId="0" applyFont="1">
      <alignment vertical="center"/>
    </xf>
    <xf numFmtId="0" fontId="0" fillId="0" borderId="53" xfId="0" applyBorder="1" applyAlignment="1">
      <alignment horizontal="center" vertical="center"/>
    </xf>
    <xf numFmtId="0" fontId="0" fillId="0" borderId="31" xfId="0" applyBorder="1">
      <alignment vertical="center"/>
    </xf>
    <xf numFmtId="0" fontId="30" fillId="0" borderId="0" xfId="0" applyFont="1" applyBorder="1" applyAlignment="1">
      <alignment vertical="center"/>
    </xf>
    <xf numFmtId="0" fontId="26" fillId="0" borderId="0" xfId="0" applyFont="1" applyBorder="1" applyAlignment="1">
      <alignment horizontal="center" vertical="center"/>
    </xf>
    <xf numFmtId="49" fontId="30" fillId="0" borderId="0" xfId="0" applyNumberFormat="1" applyFont="1" applyFill="1" applyBorder="1" applyAlignment="1">
      <alignment horizontal="center" vertical="center"/>
    </xf>
    <xf numFmtId="0" fontId="25" fillId="0" borderId="0" xfId="2" applyFont="1" applyFill="1" applyBorder="1" applyAlignment="1">
      <alignment vertical="center" shrinkToFit="1"/>
    </xf>
    <xf numFmtId="0" fontId="21" fillId="0" borderId="22" xfId="0" applyFont="1" applyFill="1" applyBorder="1" applyAlignment="1">
      <alignment vertical="center"/>
    </xf>
    <xf numFmtId="0" fontId="0" fillId="0" borderId="0" xfId="0" applyBorder="1" applyAlignment="1">
      <alignment vertical="center" shrinkToFit="1"/>
    </xf>
    <xf numFmtId="0" fontId="26" fillId="0" borderId="0" xfId="0" applyFont="1" applyFill="1" applyBorder="1" applyAlignment="1">
      <alignment vertical="center" shrinkToFit="1"/>
    </xf>
    <xf numFmtId="0" fontId="0" fillId="0" borderId="0" xfId="0" applyAlignment="1">
      <alignment vertical="center" shrinkToFit="1"/>
    </xf>
    <xf numFmtId="0" fontId="0" fillId="0" borderId="70" xfId="0" applyFill="1" applyBorder="1">
      <alignment vertical="center"/>
    </xf>
    <xf numFmtId="0" fontId="18" fillId="0" borderId="1" xfId="0" applyFont="1" applyFill="1" applyBorder="1">
      <alignment vertical="center"/>
    </xf>
    <xf numFmtId="0" fontId="26" fillId="0" borderId="0" xfId="0" applyFont="1" applyAlignment="1"/>
    <xf numFmtId="0" fontId="31" fillId="0" borderId="0" xfId="0" applyFont="1" applyBorder="1" applyAlignment="1">
      <alignment vertical="center"/>
    </xf>
    <xf numFmtId="0" fontId="0" fillId="0" borderId="0" xfId="0" applyAlignment="1">
      <alignment shrinkToFit="1"/>
    </xf>
    <xf numFmtId="0" fontId="13" fillId="0" borderId="0" xfId="0" applyFont="1" applyBorder="1" applyAlignment="1">
      <alignment vertical="center" shrinkToFit="1"/>
    </xf>
    <xf numFmtId="0" fontId="13" fillId="0" borderId="0" xfId="0" applyFont="1" applyAlignment="1">
      <alignment vertical="center" shrinkToFit="1"/>
    </xf>
    <xf numFmtId="0" fontId="26" fillId="0" borderId="0" xfId="0" applyFont="1">
      <alignment vertical="center"/>
    </xf>
    <xf numFmtId="0" fontId="26" fillId="0" borderId="0" xfId="0" applyFont="1" applyAlignment="1">
      <alignment shrinkToFit="1"/>
    </xf>
    <xf numFmtId="0" fontId="31" fillId="0" borderId="72" xfId="0" applyFont="1" applyBorder="1" applyAlignment="1">
      <alignment horizontal="center" vertical="center" shrinkToFit="1"/>
    </xf>
    <xf numFmtId="0" fontId="15" fillId="0" borderId="74" xfId="0" applyFont="1" applyBorder="1" applyAlignment="1">
      <alignment vertical="center"/>
    </xf>
    <xf numFmtId="0" fontId="15" fillId="0" borderId="71" xfId="0" applyFont="1" applyBorder="1" applyAlignment="1">
      <alignment vertical="center"/>
    </xf>
    <xf numFmtId="0" fontId="15" fillId="0" borderId="73" xfId="0" applyFont="1" applyBorder="1" applyAlignment="1">
      <alignment vertical="center"/>
    </xf>
    <xf numFmtId="0" fontId="15" fillId="0" borderId="72" xfId="0" applyFont="1" applyBorder="1" applyAlignment="1">
      <alignment vertical="center" shrinkToFit="1"/>
    </xf>
    <xf numFmtId="0" fontId="15" fillId="0" borderId="75" xfId="0" applyFont="1" applyBorder="1" applyAlignment="1">
      <alignment vertical="center"/>
    </xf>
    <xf numFmtId="0" fontId="0" fillId="0" borderId="0" xfId="0" applyAlignment="1">
      <alignment vertical="center"/>
    </xf>
    <xf numFmtId="0" fontId="32" fillId="0" borderId="0" xfId="0" applyFont="1">
      <alignment vertical="center"/>
    </xf>
    <xf numFmtId="0" fontId="33" fillId="0" borderId="0" xfId="0" applyFont="1">
      <alignment vertical="center"/>
    </xf>
    <xf numFmtId="0" fontId="32" fillId="0" borderId="1" xfId="0" applyFont="1" applyBorder="1" applyAlignment="1">
      <alignment horizontal="center" vertical="center" wrapText="1"/>
    </xf>
    <xf numFmtId="0" fontId="32" fillId="5" borderId="1" xfId="0" applyFont="1" applyFill="1" applyBorder="1" applyAlignment="1">
      <alignment horizontal="center" vertical="center"/>
    </xf>
    <xf numFmtId="0" fontId="32" fillId="0" borderId="1" xfId="0" applyFont="1" applyBorder="1">
      <alignment vertical="center"/>
    </xf>
    <xf numFmtId="0" fontId="32" fillId="0" borderId="1" xfId="0" applyFont="1" applyBorder="1" applyAlignment="1">
      <alignment horizontal="center" vertical="center"/>
    </xf>
    <xf numFmtId="0" fontId="32" fillId="0" borderId="8" xfId="0" applyFont="1" applyBorder="1">
      <alignment vertical="center"/>
    </xf>
    <xf numFmtId="0" fontId="34" fillId="0" borderId="0" xfId="0" applyFont="1">
      <alignment vertical="center"/>
    </xf>
    <xf numFmtId="0" fontId="35" fillId="0" borderId="0" xfId="0" applyFont="1">
      <alignment vertical="center"/>
    </xf>
    <xf numFmtId="0" fontId="32" fillId="0" borderId="0" xfId="0" applyFont="1" applyAlignment="1">
      <alignment vertical="center" wrapText="1"/>
    </xf>
    <xf numFmtId="0" fontId="32" fillId="0" borderId="0" xfId="0" applyFont="1" applyBorder="1" applyAlignment="1">
      <alignment horizontal="left" vertical="center" indent="1"/>
    </xf>
    <xf numFmtId="0" fontId="32" fillId="0" borderId="0" xfId="0" applyFont="1" applyBorder="1" applyAlignment="1">
      <alignment vertical="center" wrapText="1"/>
    </xf>
    <xf numFmtId="0" fontId="32" fillId="0" borderId="0" xfId="0" applyFont="1" applyAlignment="1">
      <alignment horizontal="left" vertical="center" wrapText="1" indent="1"/>
    </xf>
    <xf numFmtId="0" fontId="32" fillId="0" borderId="0" xfId="0" applyFont="1" applyAlignment="1">
      <alignment horizontal="left" vertical="center" indent="1"/>
    </xf>
    <xf numFmtId="0" fontId="32" fillId="0" borderId="0" xfId="0" applyFont="1" applyAlignment="1">
      <alignment horizontal="center" vertical="center"/>
    </xf>
    <xf numFmtId="0" fontId="32" fillId="0" borderId="0" xfId="0" applyFont="1" applyAlignment="1">
      <alignment vertical="center"/>
    </xf>
    <xf numFmtId="0" fontId="38" fillId="0" borderId="1" xfId="0" applyFont="1" applyBorder="1" applyAlignment="1">
      <alignment horizontal="center" vertical="center"/>
    </xf>
    <xf numFmtId="0" fontId="38" fillId="0" borderId="0" xfId="0" applyFont="1">
      <alignment vertical="center"/>
    </xf>
    <xf numFmtId="0" fontId="38" fillId="0" borderId="0" xfId="0" applyFont="1" applyAlignment="1">
      <alignment horizontal="right" vertical="center"/>
    </xf>
    <xf numFmtId="0" fontId="38" fillId="0" borderId="0" xfId="0" applyFont="1" applyAlignment="1">
      <alignment horizontal="left" vertical="center" indent="1"/>
    </xf>
    <xf numFmtId="0" fontId="38" fillId="0" borderId="1" xfId="0" applyFont="1" applyBorder="1">
      <alignment vertical="center"/>
    </xf>
    <xf numFmtId="0" fontId="42" fillId="0" borderId="0" xfId="0" applyFont="1">
      <alignment vertical="center"/>
    </xf>
    <xf numFmtId="0" fontId="37" fillId="0" borderId="0" xfId="0" applyFont="1">
      <alignment vertical="center"/>
    </xf>
    <xf numFmtId="0" fontId="38" fillId="0" borderId="0" xfId="0" applyFont="1" applyBorder="1">
      <alignment vertical="center"/>
    </xf>
    <xf numFmtId="177" fontId="40" fillId="0" borderId="1" xfId="0" applyNumberFormat="1" applyFont="1" applyFill="1" applyBorder="1" applyAlignment="1">
      <alignment vertical="center" wrapText="1"/>
    </xf>
    <xf numFmtId="0" fontId="40" fillId="0" borderId="1" xfId="0" applyFont="1" applyBorder="1">
      <alignment vertical="center"/>
    </xf>
    <xf numFmtId="57" fontId="40" fillId="0" borderId="1" xfId="0" applyNumberFormat="1" applyFont="1" applyFill="1" applyBorder="1" applyAlignment="1">
      <alignment vertical="center" wrapText="1"/>
    </xf>
    <xf numFmtId="0" fontId="38" fillId="0" borderId="37" xfId="0" applyFont="1" applyFill="1" applyBorder="1" applyAlignment="1">
      <alignment horizontal="center" vertical="center"/>
    </xf>
    <xf numFmtId="0" fontId="38" fillId="0" borderId="15" xfId="0" applyFont="1" applyBorder="1">
      <alignment vertical="center"/>
    </xf>
    <xf numFmtId="0" fontId="38" fillId="0" borderId="8" xfId="0" applyFont="1" applyBorder="1">
      <alignment vertical="center"/>
    </xf>
    <xf numFmtId="0" fontId="38" fillId="0" borderId="8" xfId="0" applyFont="1" applyBorder="1" applyAlignment="1">
      <alignment horizontal="right" vertical="center"/>
    </xf>
    <xf numFmtId="0" fontId="38" fillId="0" borderId="34" xfId="0" applyFont="1" applyFill="1" applyBorder="1">
      <alignment vertical="center"/>
    </xf>
    <xf numFmtId="0" fontId="41" fillId="0" borderId="0" xfId="0" applyFont="1">
      <alignment vertical="center"/>
    </xf>
    <xf numFmtId="0" fontId="43" fillId="0" borderId="46" xfId="0" applyFont="1" applyFill="1" applyBorder="1">
      <alignment vertical="center"/>
    </xf>
    <xf numFmtId="0" fontId="38" fillId="0" borderId="0" xfId="0" applyFont="1" applyAlignment="1">
      <alignment horizontal="center" vertical="center"/>
    </xf>
    <xf numFmtId="0" fontId="38" fillId="0" borderId="0" xfId="0" applyFont="1" applyFill="1" applyAlignment="1">
      <alignment horizontal="right" vertical="center"/>
    </xf>
    <xf numFmtId="0" fontId="37" fillId="0" borderId="1" xfId="0" applyFont="1" applyBorder="1">
      <alignment vertical="center"/>
    </xf>
    <xf numFmtId="0" fontId="42" fillId="0" borderId="1" xfId="0" applyFont="1" applyFill="1" applyBorder="1" applyAlignment="1">
      <alignment horizontal="center" vertical="center"/>
    </xf>
    <xf numFmtId="0" fontId="42" fillId="0" borderId="9" xfId="0" applyFont="1" applyBorder="1" applyAlignment="1">
      <alignment horizontal="center" vertical="center"/>
    </xf>
    <xf numFmtId="0" fontId="42" fillId="0" borderId="11" xfId="0" applyFont="1" applyBorder="1" applyAlignment="1">
      <alignment horizontal="center" vertical="center"/>
    </xf>
    <xf numFmtId="0" fontId="42" fillId="2" borderId="10" xfId="0" applyFont="1" applyFill="1" applyBorder="1" applyAlignment="1">
      <alignment horizontal="center" vertical="center"/>
    </xf>
    <xf numFmtId="0" fontId="42" fillId="0" borderId="43" xfId="0" applyFont="1" applyBorder="1" applyAlignment="1">
      <alignment horizontal="center" vertical="center"/>
    </xf>
    <xf numFmtId="176" fontId="38" fillId="3" borderId="1" xfId="0" applyNumberFormat="1" applyFont="1" applyFill="1" applyBorder="1" applyAlignment="1">
      <alignment vertical="center" shrinkToFit="1"/>
    </xf>
    <xf numFmtId="49" fontId="38" fillId="0" borderId="1" xfId="0" applyNumberFormat="1" applyFont="1" applyBorder="1" applyAlignment="1">
      <alignment horizontal="center" vertical="center"/>
    </xf>
    <xf numFmtId="0" fontId="38" fillId="2" borderId="1" xfId="0" applyFont="1" applyFill="1" applyBorder="1">
      <alignment vertical="center"/>
    </xf>
    <xf numFmtId="0" fontId="38" fillId="0" borderId="0" xfId="0" applyFont="1" applyFill="1">
      <alignment vertical="center"/>
    </xf>
    <xf numFmtId="0" fontId="31" fillId="0" borderId="10" xfId="0" applyFont="1" applyBorder="1" applyAlignment="1">
      <alignment vertical="center" shrinkToFit="1"/>
    </xf>
    <xf numFmtId="0" fontId="38" fillId="0" borderId="9" xfId="0" applyFont="1" applyBorder="1" applyAlignment="1">
      <alignment vertical="center" shrinkToFit="1"/>
    </xf>
    <xf numFmtId="0" fontId="26" fillId="0" borderId="1" xfId="0" applyFont="1" applyBorder="1" applyAlignment="1">
      <alignment vertical="center"/>
    </xf>
    <xf numFmtId="0" fontId="38" fillId="0" borderId="14" xfId="0" applyFont="1" applyBorder="1" applyAlignment="1">
      <alignment horizontal="center" vertical="center"/>
    </xf>
    <xf numFmtId="0" fontId="38" fillId="0" borderId="12" xfId="0" applyFont="1" applyBorder="1" applyAlignment="1">
      <alignment horizontal="center" vertical="center"/>
    </xf>
    <xf numFmtId="0" fontId="38" fillId="0" borderId="12" xfId="0" applyFont="1" applyBorder="1" applyAlignment="1">
      <alignment horizontal="right" vertical="center"/>
    </xf>
    <xf numFmtId="176" fontId="38" fillId="0" borderId="1" xfId="0" applyNumberFormat="1" applyFont="1" applyBorder="1" applyAlignment="1">
      <alignment horizontal="center" vertical="center" shrinkToFit="1"/>
    </xf>
    <xf numFmtId="176" fontId="38" fillId="0" borderId="0" xfId="0" applyNumberFormat="1" applyFont="1" applyAlignment="1">
      <alignment vertical="center"/>
    </xf>
    <xf numFmtId="0" fontId="37" fillId="0" borderId="0" xfId="0" applyFont="1" applyAlignment="1">
      <alignment horizontal="right" vertical="center"/>
    </xf>
    <xf numFmtId="0" fontId="37" fillId="0" borderId="0" xfId="0" applyFont="1" applyAlignment="1">
      <alignment horizontal="left" vertical="center"/>
    </xf>
    <xf numFmtId="0" fontId="37" fillId="0" borderId="0" xfId="0" applyFont="1" applyAlignment="1">
      <alignment horizontal="left" vertical="center" indent="12"/>
    </xf>
    <xf numFmtId="0" fontId="37" fillId="0" borderId="0" xfId="0" applyFont="1" applyAlignment="1">
      <alignment horizontal="right" vertical="center" shrinkToFit="1"/>
    </xf>
    <xf numFmtId="0" fontId="37" fillId="0" borderId="58" xfId="0" applyFont="1" applyBorder="1" applyAlignment="1">
      <alignment horizontal="left" vertical="center"/>
    </xf>
    <xf numFmtId="0" fontId="37" fillId="0" borderId="30" xfId="0" applyFont="1" applyBorder="1" applyAlignment="1">
      <alignment horizontal="left" vertical="center"/>
    </xf>
    <xf numFmtId="0" fontId="37" fillId="0" borderId="30" xfId="0" applyFont="1" applyBorder="1">
      <alignment vertical="center"/>
    </xf>
    <xf numFmtId="0" fontId="37" fillId="0" borderId="77" xfId="0" applyFont="1" applyBorder="1">
      <alignment vertical="center"/>
    </xf>
    <xf numFmtId="0" fontId="37" fillId="0" borderId="78" xfId="0" applyFont="1" applyBorder="1">
      <alignment vertical="center"/>
    </xf>
    <xf numFmtId="0" fontId="37" fillId="0" borderId="0" xfId="0" applyFont="1" applyBorder="1">
      <alignment vertical="center"/>
    </xf>
    <xf numFmtId="0" fontId="37" fillId="0" borderId="0" xfId="0" applyFont="1" applyBorder="1" applyAlignment="1">
      <alignment horizontal="right" vertical="center"/>
    </xf>
    <xf numFmtId="0" fontId="37" fillId="0" borderId="62" xfId="0" applyFont="1" applyBorder="1">
      <alignment vertical="center"/>
    </xf>
    <xf numFmtId="0" fontId="44" fillId="0" borderId="78" xfId="0" applyFont="1" applyBorder="1" applyAlignment="1">
      <alignment horizontal="center" vertical="center"/>
    </xf>
    <xf numFmtId="0" fontId="37" fillId="0" borderId="0" xfId="0" applyFont="1" applyBorder="1" applyAlignment="1">
      <alignment vertical="center"/>
    </xf>
    <xf numFmtId="0" fontId="38" fillId="0" borderId="50" xfId="0" applyFont="1" applyBorder="1" applyAlignment="1">
      <alignment vertical="center"/>
    </xf>
    <xf numFmtId="0" fontId="44" fillId="0" borderId="0" xfId="0" applyFont="1" applyBorder="1" applyAlignment="1">
      <alignment horizontal="left" vertical="center"/>
    </xf>
    <xf numFmtId="0" fontId="37" fillId="0" borderId="0" xfId="0" applyFont="1" applyBorder="1" applyAlignment="1">
      <alignment horizontal="center" vertical="center"/>
    </xf>
    <xf numFmtId="0" fontId="44" fillId="0" borderId="62" xfId="0" applyFont="1" applyBorder="1" applyAlignment="1">
      <alignment horizontal="center" vertical="center"/>
    </xf>
    <xf numFmtId="0" fontId="37" fillId="0" borderId="63" xfId="0" applyFont="1" applyBorder="1">
      <alignment vertical="center"/>
    </xf>
    <xf numFmtId="0" fontId="40" fillId="0" borderId="31" xfId="0" applyFont="1" applyBorder="1" applyAlignment="1">
      <alignment horizontal="left" vertical="center" indent="1"/>
    </xf>
    <xf numFmtId="0" fontId="37" fillId="0" borderId="31" xfId="0" applyFont="1" applyBorder="1" applyAlignment="1">
      <alignment horizontal="right" vertical="center"/>
    </xf>
    <xf numFmtId="0" fontId="37" fillId="0" borderId="31" xfId="0" applyFont="1" applyBorder="1" applyAlignment="1">
      <alignment horizontal="center" vertical="center"/>
    </xf>
    <xf numFmtId="0" fontId="37" fillId="0" borderId="64" xfId="0" applyFont="1" applyBorder="1">
      <alignment vertical="center"/>
    </xf>
    <xf numFmtId="0" fontId="37" fillId="0" borderId="0" xfId="0" applyFont="1" applyAlignment="1">
      <alignment horizontal="left" vertical="center" indent="1"/>
    </xf>
    <xf numFmtId="0" fontId="40" fillId="0" borderId="1" xfId="0" applyFont="1" applyFill="1" applyBorder="1" applyAlignment="1">
      <alignment vertical="center" wrapText="1"/>
    </xf>
    <xf numFmtId="0" fontId="40" fillId="0" borderId="0" xfId="0" applyFont="1">
      <alignment vertical="center"/>
    </xf>
    <xf numFmtId="0" fontId="38" fillId="3" borderId="12" xfId="0" applyFont="1" applyFill="1" applyBorder="1">
      <alignment vertical="center"/>
    </xf>
    <xf numFmtId="49" fontId="40" fillId="0" borderId="38" xfId="0" applyNumberFormat="1" applyFont="1" applyBorder="1" applyAlignment="1">
      <alignment vertical="center" wrapText="1"/>
    </xf>
    <xf numFmtId="49" fontId="40" fillId="0" borderId="39" xfId="0" applyNumberFormat="1" applyFont="1" applyBorder="1" applyAlignment="1">
      <alignment vertical="center" wrapText="1"/>
    </xf>
    <xf numFmtId="0" fontId="45" fillId="0" borderId="0" xfId="0" applyFont="1">
      <alignment vertical="center"/>
    </xf>
    <xf numFmtId="49" fontId="38" fillId="3" borderId="1" xfId="0" applyNumberFormat="1" applyFont="1" applyFill="1" applyBorder="1" applyAlignment="1">
      <alignment vertical="center"/>
    </xf>
    <xf numFmtId="0" fontId="38" fillId="0" borderId="46" xfId="0" applyFont="1" applyFill="1" applyBorder="1">
      <alignment vertical="center"/>
    </xf>
    <xf numFmtId="0" fontId="41" fillId="0" borderId="0" xfId="0" applyFont="1" applyFill="1" applyBorder="1">
      <alignment vertical="center"/>
    </xf>
    <xf numFmtId="0" fontId="40" fillId="0" borderId="1" xfId="0" applyFont="1" applyFill="1" applyBorder="1" applyAlignment="1">
      <alignment vertical="center"/>
    </xf>
    <xf numFmtId="0" fontId="38" fillId="3" borderId="13" xfId="0" applyFont="1" applyFill="1" applyBorder="1" applyAlignment="1">
      <alignment horizontal="left" vertical="center"/>
    </xf>
    <xf numFmtId="0" fontId="38" fillId="0" borderId="0" xfId="0" applyFont="1" applyAlignment="1">
      <alignment vertical="center"/>
    </xf>
    <xf numFmtId="0" fontId="40" fillId="0" borderId="0" xfId="0" applyFont="1" applyFill="1" applyBorder="1" applyAlignment="1">
      <alignment vertical="center" wrapText="1"/>
    </xf>
    <xf numFmtId="0" fontId="38" fillId="3" borderId="13" xfId="0" applyFont="1" applyFill="1" applyBorder="1" applyAlignment="1">
      <alignment horizontal="left" vertical="center" shrinkToFit="1"/>
    </xf>
    <xf numFmtId="0" fontId="46" fillId="0" borderId="1" xfId="2" applyFont="1" applyFill="1" applyBorder="1" applyAlignment="1">
      <alignment vertical="center"/>
    </xf>
    <xf numFmtId="49" fontId="46" fillId="0" borderId="1" xfId="2" applyNumberFormat="1" applyFont="1" applyFill="1" applyBorder="1" applyAlignment="1">
      <alignment horizontal="center" vertical="center"/>
    </xf>
    <xf numFmtId="0" fontId="47" fillId="0" borderId="0" xfId="0" applyFont="1">
      <alignment vertical="center"/>
    </xf>
    <xf numFmtId="0" fontId="38" fillId="2" borderId="1" xfId="0" applyFont="1" applyFill="1" applyBorder="1" applyAlignment="1">
      <alignment horizontal="center" vertical="center"/>
    </xf>
    <xf numFmtId="0" fontId="47" fillId="0" borderId="0" xfId="0" applyNumberFormat="1" applyFont="1" applyFill="1">
      <alignment vertical="center"/>
    </xf>
    <xf numFmtId="0" fontId="41" fillId="0" borderId="0" xfId="0" applyFont="1" applyFill="1">
      <alignment vertical="center"/>
    </xf>
    <xf numFmtId="0" fontId="41" fillId="0" borderId="0" xfId="0" applyFont="1" applyAlignment="1">
      <alignment horizontal="left" vertical="center" indent="1"/>
    </xf>
    <xf numFmtId="38" fontId="38" fillId="3" borderId="1" xfId="1" applyFont="1" applyFill="1" applyBorder="1">
      <alignment vertical="center"/>
    </xf>
    <xf numFmtId="0" fontId="38" fillId="0" borderId="0" xfId="0" applyFont="1" applyAlignment="1">
      <alignment horizontal="left" vertical="center"/>
    </xf>
    <xf numFmtId="38" fontId="38" fillId="2" borderId="1" xfId="1" applyFont="1" applyFill="1" applyBorder="1">
      <alignment vertical="center"/>
    </xf>
    <xf numFmtId="0" fontId="38" fillId="0" borderId="0" xfId="0" applyFont="1" applyFill="1" applyBorder="1" applyAlignment="1">
      <alignment horizontal="left" vertical="center" indent="1"/>
    </xf>
    <xf numFmtId="178" fontId="38" fillId="2" borderId="1" xfId="1" applyNumberFormat="1" applyFont="1" applyFill="1" applyBorder="1">
      <alignment vertical="center"/>
    </xf>
    <xf numFmtId="0" fontId="38" fillId="0" borderId="1" xfId="0" applyFont="1" applyBorder="1" applyAlignment="1">
      <alignment horizontal="center" vertical="center" shrinkToFit="1"/>
    </xf>
    <xf numFmtId="0" fontId="38" fillId="0" borderId="1" xfId="0" applyFont="1" applyFill="1" applyBorder="1" applyAlignment="1">
      <alignment horizontal="right" vertical="center"/>
    </xf>
    <xf numFmtId="0" fontId="38" fillId="0" borderId="1" xfId="0" applyFont="1" applyBorder="1" applyAlignment="1">
      <alignment horizontal="right" vertical="center"/>
    </xf>
    <xf numFmtId="0" fontId="38" fillId="0" borderId="1" xfId="0" applyFont="1" applyBorder="1" applyAlignment="1">
      <alignment vertical="center"/>
    </xf>
    <xf numFmtId="0" fontId="38" fillId="3" borderId="1" xfId="0" applyFont="1" applyFill="1" applyBorder="1" applyAlignment="1">
      <alignment horizontal="center" vertical="center"/>
    </xf>
    <xf numFmtId="0" fontId="38" fillId="0" borderId="1" xfId="0" applyFont="1" applyBorder="1" applyAlignment="1">
      <alignment vertical="center" shrinkToFit="1"/>
    </xf>
    <xf numFmtId="0" fontId="38" fillId="2" borderId="1" xfId="0" applyFont="1" applyFill="1" applyBorder="1" applyAlignment="1">
      <alignment vertical="center" shrinkToFit="1"/>
    </xf>
    <xf numFmtId="0" fontId="41" fillId="0" borderId="1" xfId="0" applyFont="1" applyFill="1" applyBorder="1">
      <alignment vertical="center"/>
    </xf>
    <xf numFmtId="0" fontId="38" fillId="2" borderId="1" xfId="0" applyFont="1" applyFill="1" applyBorder="1" applyAlignment="1">
      <alignment horizontal="right" vertical="center"/>
    </xf>
    <xf numFmtId="177" fontId="38" fillId="2" borderId="1" xfId="0" applyNumberFormat="1" applyFont="1" applyFill="1" applyBorder="1">
      <alignment vertical="center"/>
    </xf>
    <xf numFmtId="0" fontId="38" fillId="2" borderId="1" xfId="0" applyNumberFormat="1" applyFont="1" applyFill="1" applyBorder="1" applyAlignment="1">
      <alignment horizontal="right" vertical="center"/>
    </xf>
    <xf numFmtId="177" fontId="38" fillId="2" borderId="1" xfId="0" applyNumberFormat="1" applyFont="1" applyFill="1" applyBorder="1" applyAlignment="1">
      <alignment vertical="center" shrinkToFit="1"/>
    </xf>
    <xf numFmtId="0" fontId="38" fillId="0" borderId="14" xfId="0" applyFont="1" applyBorder="1" applyAlignment="1">
      <alignment vertical="center" shrinkToFit="1"/>
    </xf>
    <xf numFmtId="0" fontId="38" fillId="2" borderId="14" xfId="0" applyFont="1" applyFill="1" applyBorder="1" applyAlignment="1">
      <alignment vertical="center" shrinkToFit="1"/>
    </xf>
    <xf numFmtId="0" fontId="38" fillId="3" borderId="11" xfId="0" applyFont="1" applyFill="1" applyBorder="1" applyAlignment="1">
      <alignment horizontal="center" vertical="center"/>
    </xf>
    <xf numFmtId="0" fontId="38" fillId="2" borderId="4" xfId="0" applyFont="1" applyFill="1" applyBorder="1" applyAlignment="1">
      <alignment vertical="center" shrinkToFit="1"/>
    </xf>
    <xf numFmtId="0" fontId="38" fillId="0" borderId="10" xfId="0" applyFont="1" applyBorder="1" applyAlignment="1">
      <alignment vertical="center" shrinkToFit="1"/>
    </xf>
    <xf numFmtId="0" fontId="38" fillId="2" borderId="41" xfId="0" applyFont="1" applyFill="1" applyBorder="1">
      <alignment vertical="center"/>
    </xf>
    <xf numFmtId="0" fontId="38" fillId="2" borderId="36" xfId="0" applyFont="1" applyFill="1" applyBorder="1">
      <alignment vertical="center"/>
    </xf>
    <xf numFmtId="0" fontId="38" fillId="2" borderId="37" xfId="0" applyFont="1" applyFill="1" applyBorder="1">
      <alignment vertical="center"/>
    </xf>
    <xf numFmtId="0" fontId="38" fillId="2" borderId="18" xfId="0" applyFont="1" applyFill="1" applyBorder="1" applyAlignment="1">
      <alignment vertical="center" shrinkToFit="1"/>
    </xf>
    <xf numFmtId="0" fontId="38" fillId="2" borderId="46" xfId="0" applyFont="1" applyFill="1" applyBorder="1">
      <alignment vertical="center"/>
    </xf>
    <xf numFmtId="0" fontId="38" fillId="2" borderId="0" xfId="0" applyFont="1" applyFill="1" applyBorder="1">
      <alignment vertical="center"/>
    </xf>
    <xf numFmtId="0" fontId="38" fillId="2" borderId="50" xfId="0" applyFont="1" applyFill="1" applyBorder="1">
      <alignment vertical="center"/>
    </xf>
    <xf numFmtId="0" fontId="38" fillId="2" borderId="7" xfId="0" applyFont="1" applyFill="1" applyBorder="1" applyAlignment="1">
      <alignment vertical="center" shrinkToFit="1"/>
    </xf>
    <xf numFmtId="0" fontId="38" fillId="0" borderId="1" xfId="0" applyFont="1" applyFill="1" applyBorder="1" applyAlignment="1">
      <alignment vertical="center" shrinkToFit="1"/>
    </xf>
    <xf numFmtId="0" fontId="38" fillId="2" borderId="15" xfId="0" applyFont="1" applyFill="1" applyBorder="1">
      <alignment vertical="center"/>
    </xf>
    <xf numFmtId="0" fontId="38" fillId="2" borderId="8" xfId="0" applyFont="1" applyFill="1" applyBorder="1">
      <alignment vertical="center"/>
    </xf>
    <xf numFmtId="0" fontId="38" fillId="2" borderId="34" xfId="0" applyFont="1" applyFill="1" applyBorder="1">
      <alignment vertical="center"/>
    </xf>
    <xf numFmtId="49" fontId="38" fillId="0" borderId="2" xfId="0" applyNumberFormat="1" applyFont="1" applyFill="1" applyBorder="1" applyAlignment="1">
      <alignment horizontal="center" vertical="center"/>
    </xf>
    <xf numFmtId="49" fontId="38" fillId="0" borderId="3" xfId="0" applyNumberFormat="1" applyFont="1" applyFill="1" applyBorder="1" applyAlignment="1">
      <alignment horizontal="center" vertical="center"/>
    </xf>
    <xf numFmtId="0" fontId="49" fillId="0" borderId="3" xfId="2" applyFont="1" applyFill="1" applyBorder="1" applyAlignment="1">
      <alignment vertical="center" shrinkToFit="1"/>
    </xf>
    <xf numFmtId="0" fontId="38" fillId="0" borderId="4" xfId="0" applyFont="1" applyFill="1" applyBorder="1">
      <alignment vertical="center"/>
    </xf>
    <xf numFmtId="49" fontId="38" fillId="0" borderId="17" xfId="0" applyNumberFormat="1" applyFont="1" applyFill="1" applyBorder="1" applyAlignment="1">
      <alignment horizontal="center" vertical="center"/>
    </xf>
    <xf numFmtId="49" fontId="38" fillId="0" borderId="1" xfId="0" applyNumberFormat="1" applyFont="1" applyFill="1" applyBorder="1" applyAlignment="1">
      <alignment horizontal="center" vertical="center"/>
    </xf>
    <xf numFmtId="0" fontId="49" fillId="0" borderId="1" xfId="2" applyFont="1" applyFill="1" applyBorder="1" applyAlignment="1">
      <alignment vertical="center" shrinkToFit="1"/>
    </xf>
    <xf numFmtId="0" fontId="38" fillId="0" borderId="18" xfId="0" applyFont="1" applyFill="1" applyBorder="1">
      <alignment vertical="center"/>
    </xf>
    <xf numFmtId="49" fontId="38" fillId="0" borderId="5" xfId="0" applyNumberFormat="1" applyFont="1" applyFill="1" applyBorder="1" applyAlignment="1">
      <alignment horizontal="center" vertical="center"/>
    </xf>
    <xf numFmtId="49" fontId="38" fillId="0" borderId="6" xfId="0" applyNumberFormat="1" applyFont="1" applyFill="1" applyBorder="1" applyAlignment="1">
      <alignment horizontal="center" vertical="center"/>
    </xf>
    <xf numFmtId="0" fontId="49" fillId="0" borderId="6" xfId="2" applyFont="1" applyFill="1" applyBorder="1" applyAlignment="1">
      <alignment vertical="center" shrinkToFit="1"/>
    </xf>
    <xf numFmtId="0" fontId="38" fillId="0" borderId="7" xfId="0" applyFont="1" applyFill="1" applyBorder="1">
      <alignment vertical="center"/>
    </xf>
    <xf numFmtId="49" fontId="38" fillId="0" borderId="2" xfId="0" applyNumberFormat="1" applyFont="1" applyBorder="1" applyAlignment="1">
      <alignment horizontal="center" vertical="center"/>
    </xf>
    <xf numFmtId="49" fontId="38" fillId="0" borderId="3" xfId="0" applyNumberFormat="1" applyFont="1" applyBorder="1" applyAlignment="1">
      <alignment horizontal="center" vertical="center"/>
    </xf>
    <xf numFmtId="49" fontId="38" fillId="0" borderId="17" xfId="0" applyNumberFormat="1" applyFont="1" applyBorder="1" applyAlignment="1">
      <alignment horizontal="center" vertical="center"/>
    </xf>
    <xf numFmtId="49" fontId="38" fillId="0" borderId="5"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38" fillId="0" borderId="54" xfId="0" applyNumberFormat="1" applyFont="1" applyBorder="1" applyAlignment="1">
      <alignment horizontal="center" vertical="center"/>
    </xf>
    <xf numFmtId="49" fontId="38" fillId="0" borderId="55" xfId="0" applyNumberFormat="1" applyFont="1" applyBorder="1" applyAlignment="1">
      <alignment horizontal="center" vertical="center"/>
    </xf>
    <xf numFmtId="0" fontId="37" fillId="0" borderId="55" xfId="0" applyFont="1" applyBorder="1" applyAlignment="1">
      <alignment vertical="center" shrinkToFit="1"/>
    </xf>
    <xf numFmtId="0" fontId="38" fillId="0" borderId="16" xfId="0" applyFont="1" applyFill="1" applyBorder="1">
      <alignment vertical="center"/>
    </xf>
    <xf numFmtId="49" fontId="50" fillId="6" borderId="2"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1" fillId="6" borderId="3" xfId="2" applyFont="1" applyFill="1" applyBorder="1" applyAlignment="1">
      <alignment vertical="center" shrinkToFit="1"/>
    </xf>
    <xf numFmtId="0" fontId="50" fillId="6" borderId="4" xfId="0" applyFont="1" applyFill="1" applyBorder="1">
      <alignment vertical="center"/>
    </xf>
    <xf numFmtId="0" fontId="0" fillId="7" borderId="1" xfId="0" applyFill="1" applyBorder="1">
      <alignment vertical="center"/>
    </xf>
    <xf numFmtId="0" fontId="38" fillId="7" borderId="1" xfId="0" applyFont="1" applyFill="1" applyBorder="1">
      <alignment vertical="center"/>
    </xf>
    <xf numFmtId="0" fontId="38" fillId="7" borderId="14" xfId="0" applyFont="1" applyFill="1" applyBorder="1">
      <alignment vertical="center"/>
    </xf>
    <xf numFmtId="0" fontId="38" fillId="7" borderId="13" xfId="0" applyFont="1" applyFill="1" applyBorder="1">
      <alignment vertical="center"/>
    </xf>
    <xf numFmtId="0" fontId="38" fillId="7" borderId="1" xfId="0" applyFont="1" applyFill="1" applyBorder="1" applyAlignment="1">
      <alignment horizontal="left" vertical="center" shrinkToFit="1"/>
    </xf>
    <xf numFmtId="0" fontId="38" fillId="7" borderId="1" xfId="0" applyFont="1" applyFill="1" applyBorder="1" applyAlignment="1">
      <alignment vertical="center" shrinkToFit="1"/>
    </xf>
    <xf numFmtId="0" fontId="38" fillId="7" borderId="1" xfId="0" applyFont="1" applyFill="1" applyBorder="1" applyAlignment="1">
      <alignment horizontal="center" vertical="center"/>
    </xf>
    <xf numFmtId="0" fontId="38" fillId="7" borderId="14" xfId="0" applyFont="1" applyFill="1" applyBorder="1" applyAlignment="1">
      <alignment horizontal="center" vertical="center"/>
    </xf>
    <xf numFmtId="0" fontId="38" fillId="7" borderId="2" xfId="0" applyFont="1" applyFill="1" applyBorder="1" applyAlignment="1">
      <alignment horizontal="center" vertical="center"/>
    </xf>
    <xf numFmtId="0" fontId="38" fillId="7" borderId="17" xfId="0" applyFont="1" applyFill="1" applyBorder="1" applyAlignment="1">
      <alignment horizontal="center" vertical="center"/>
    </xf>
    <xf numFmtId="0" fontId="38" fillId="7" borderId="5" xfId="0" applyFont="1" applyFill="1" applyBorder="1" applyAlignment="1">
      <alignment horizontal="center" vertical="center"/>
    </xf>
    <xf numFmtId="0" fontId="0" fillId="2" borderId="0" xfId="0" applyFill="1">
      <alignment vertical="center"/>
    </xf>
    <xf numFmtId="0" fontId="4" fillId="2" borderId="0" xfId="0" applyFont="1" applyFill="1">
      <alignment vertical="center"/>
    </xf>
    <xf numFmtId="0" fontId="9" fillId="2" borderId="0" xfId="0" applyFont="1" applyFill="1">
      <alignment vertical="center"/>
    </xf>
    <xf numFmtId="0" fontId="38" fillId="0" borderId="1" xfId="0" applyFont="1" applyBorder="1" applyAlignment="1">
      <alignment horizontal="left" vertical="center"/>
    </xf>
    <xf numFmtId="0" fontId="31" fillId="0" borderId="0" xfId="0" applyFont="1" applyBorder="1" applyAlignment="1">
      <alignment horizontal="center" vertical="center" shrinkToFit="1"/>
    </xf>
    <xf numFmtId="0" fontId="15" fillId="0" borderId="0" xfId="0" applyFont="1" applyBorder="1" applyAlignment="1">
      <alignment horizontal="center" vertical="center" shrinkToFit="1"/>
    </xf>
    <xf numFmtId="0" fontId="31" fillId="0" borderId="0" xfId="0" applyFont="1" applyAlignment="1">
      <alignment vertical="center"/>
    </xf>
    <xf numFmtId="0" fontId="52" fillId="0" borderId="0" xfId="0" applyFont="1" applyAlignment="1">
      <alignment vertical="center"/>
    </xf>
    <xf numFmtId="0" fontId="26" fillId="0" borderId="0" xfId="0" applyFont="1" applyAlignment="1">
      <alignment horizontal="left" vertical="center" indent="1"/>
    </xf>
    <xf numFmtId="0" fontId="31" fillId="0" borderId="0" xfId="0" applyFont="1" applyAlignment="1">
      <alignment horizontal="left" vertical="center" inden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shrinkToFit="1"/>
    </xf>
    <xf numFmtId="49" fontId="26" fillId="0" borderId="1" xfId="0" applyNumberFormat="1" applyFont="1" applyBorder="1" applyAlignment="1">
      <alignment horizontal="center" vertical="center"/>
    </xf>
    <xf numFmtId="0" fontId="31" fillId="0" borderId="1" xfId="0" applyFont="1" applyBorder="1" applyAlignment="1">
      <alignment vertical="center" shrinkToFit="1"/>
    </xf>
    <xf numFmtId="0" fontId="26" fillId="0" borderId="1" xfId="0" applyFont="1" applyBorder="1" applyAlignment="1"/>
    <xf numFmtId="49" fontId="31" fillId="0" borderId="1" xfId="0" applyNumberFormat="1" applyFont="1" applyBorder="1" applyAlignment="1">
      <alignment horizontal="center" vertical="center"/>
    </xf>
    <xf numFmtId="0" fontId="30" fillId="0" borderId="61" xfId="0" applyFont="1" applyBorder="1">
      <alignment vertical="center"/>
    </xf>
    <xf numFmtId="0" fontId="31" fillId="0" borderId="9" xfId="0" applyFont="1" applyBorder="1" applyAlignment="1">
      <alignment horizontal="center" vertical="center" shrinkToFit="1"/>
    </xf>
    <xf numFmtId="0" fontId="31" fillId="0" borderId="9" xfId="0" applyFont="1" applyFill="1" applyBorder="1" applyAlignment="1">
      <alignment vertical="center" shrinkToFit="1"/>
    </xf>
    <xf numFmtId="0" fontId="31" fillId="0" borderId="9" xfId="0" applyFont="1" applyBorder="1" applyAlignment="1">
      <alignment vertical="center" shrinkToFit="1"/>
    </xf>
    <xf numFmtId="0" fontId="15" fillId="0" borderId="74" xfId="0" applyFont="1" applyBorder="1" applyAlignment="1">
      <alignment vertical="center" shrinkToFit="1"/>
    </xf>
    <xf numFmtId="0" fontId="26" fillId="0" borderId="9" xfId="0" applyFont="1" applyBorder="1" applyAlignment="1">
      <alignment vertical="center"/>
    </xf>
    <xf numFmtId="0" fontId="31" fillId="0" borderId="9" xfId="0" applyFont="1" applyBorder="1" applyAlignment="1">
      <alignment vertical="center"/>
    </xf>
    <xf numFmtId="0" fontId="31" fillId="0" borderId="10" xfId="0" applyFont="1" applyFill="1" applyBorder="1" applyAlignment="1">
      <alignment vertical="center" shrinkToFit="1"/>
    </xf>
    <xf numFmtId="0" fontId="31" fillId="0" borderId="9" xfId="0" applyFont="1" applyBorder="1" applyAlignment="1">
      <alignment horizontal="center" vertical="center" wrapText="1"/>
    </xf>
    <xf numFmtId="0" fontId="38" fillId="0" borderId="1" xfId="0" applyFont="1" applyBorder="1" applyAlignment="1">
      <alignment horizontal="center" vertical="center"/>
    </xf>
    <xf numFmtId="0" fontId="38" fillId="0" borderId="8" xfId="0" applyFont="1" applyBorder="1" applyAlignment="1">
      <alignment horizontal="center" vertical="center"/>
    </xf>
    <xf numFmtId="0" fontId="38" fillId="0" borderId="1" xfId="0" applyFont="1" applyBorder="1">
      <alignment vertical="center"/>
    </xf>
    <xf numFmtId="0" fontId="0" fillId="0" borderId="0" xfId="0" applyAlignment="1">
      <alignment vertical="center"/>
    </xf>
    <xf numFmtId="49" fontId="26" fillId="0" borderId="1" xfId="0" applyNumberFormat="1" applyFont="1" applyBorder="1" applyAlignment="1">
      <alignment vertical="center"/>
    </xf>
    <xf numFmtId="0" fontId="31" fillId="0" borderId="1" xfId="0" applyFont="1" applyFill="1" applyBorder="1" applyAlignment="1">
      <alignment vertical="center"/>
    </xf>
    <xf numFmtId="0" fontId="31" fillId="0" borderId="1" xfId="0" applyFont="1" applyBorder="1" applyAlignment="1">
      <alignment vertical="center"/>
    </xf>
    <xf numFmtId="49" fontId="31" fillId="0" borderId="1" xfId="0" applyNumberFormat="1" applyFont="1" applyBorder="1" applyAlignment="1">
      <alignment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2" fillId="2" borderId="1" xfId="0" applyFont="1" applyFill="1" applyBorder="1" applyAlignment="1">
      <alignment vertical="center"/>
    </xf>
    <xf numFmtId="0" fontId="17" fillId="0" borderId="0" xfId="0" applyFont="1" applyAlignment="1">
      <alignment horizontal="left" vertical="top"/>
    </xf>
    <xf numFmtId="49" fontId="26" fillId="0" borderId="1" xfId="0" applyNumberFormat="1" applyFont="1" applyFill="1" applyBorder="1" applyAlignment="1">
      <alignment horizontal="center" vertical="center"/>
    </xf>
    <xf numFmtId="38" fontId="38" fillId="0" borderId="1" xfId="1" applyFont="1" applyBorder="1">
      <alignment vertical="center"/>
    </xf>
    <xf numFmtId="0" fontId="38" fillId="0" borderId="1" xfId="0" applyFont="1" applyBorder="1" applyAlignment="1">
      <alignment vertical="center" wrapText="1"/>
    </xf>
    <xf numFmtId="0" fontId="0" fillId="0" borderId="0" xfId="0" applyAlignment="1">
      <alignment vertical="center"/>
    </xf>
    <xf numFmtId="0" fontId="52" fillId="0" borderId="0" xfId="0" applyFont="1" applyAlignment="1">
      <alignment horizontal="left" vertical="center" indent="1"/>
    </xf>
    <xf numFmtId="0" fontId="38" fillId="2" borderId="1" xfId="0" applyFont="1" applyFill="1" applyBorder="1" applyAlignment="1">
      <alignment horizontal="center" vertical="center"/>
    </xf>
    <xf numFmtId="0" fontId="0" fillId="0" borderId="19" xfId="0" applyBorder="1" applyAlignment="1">
      <alignment horizontal="center" vertical="center"/>
    </xf>
    <xf numFmtId="0" fontId="38" fillId="0" borderId="9" xfId="0" applyFont="1" applyBorder="1" applyAlignment="1">
      <alignment vertical="center" shrinkToFit="1"/>
    </xf>
    <xf numFmtId="0" fontId="38" fillId="0" borderId="14" xfId="0" applyFont="1" applyBorder="1" applyAlignment="1">
      <alignment horizontal="center" vertical="center"/>
    </xf>
    <xf numFmtId="0" fontId="38" fillId="0" borderId="12"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0" fillId="7" borderId="1" xfId="0" applyFill="1" applyBorder="1" applyAlignment="1">
      <alignment horizontal="center" vertical="center"/>
    </xf>
    <xf numFmtId="0" fontId="4" fillId="0" borderId="1" xfId="0" applyFont="1" applyFill="1" applyBorder="1" applyAlignment="1">
      <alignment vertical="center" wrapText="1"/>
    </xf>
    <xf numFmtId="0" fontId="19" fillId="0" borderId="0" xfId="0" applyFont="1" applyAlignment="1">
      <alignment vertical="center"/>
    </xf>
    <xf numFmtId="0" fontId="54" fillId="0" borderId="11" xfId="0" applyFont="1" applyBorder="1" applyAlignment="1">
      <alignment horizontal="center" vertical="center"/>
    </xf>
    <xf numFmtId="0" fontId="21" fillId="0" borderId="1" xfId="0" applyFont="1" applyBorder="1" applyAlignment="1">
      <alignment horizontal="left"/>
    </xf>
    <xf numFmtId="0" fontId="0" fillId="0" borderId="1" xfId="0" applyBorder="1" applyAlignment="1">
      <alignment horizontal="left" shrinkToFit="1"/>
    </xf>
    <xf numFmtId="0" fontId="41" fillId="2" borderId="1" xfId="0" applyFont="1" applyFill="1" applyBorder="1">
      <alignment vertical="center"/>
    </xf>
    <xf numFmtId="176" fontId="38" fillId="3" borderId="1" xfId="0" applyNumberFormat="1" applyFont="1" applyFill="1" applyBorder="1">
      <alignment vertical="center"/>
    </xf>
    <xf numFmtId="0" fontId="41" fillId="0" borderId="0" xfId="0" applyFont="1" applyAlignment="1">
      <alignment horizontal="center" vertical="center"/>
    </xf>
    <xf numFmtId="0" fontId="38" fillId="0" borderId="1" xfId="0" applyFont="1" applyBorder="1">
      <alignment vertical="center"/>
    </xf>
    <xf numFmtId="0" fontId="49" fillId="0" borderId="18" xfId="2" applyFont="1" applyFill="1" applyBorder="1" applyAlignment="1">
      <alignment vertical="center" shrinkToFit="1"/>
    </xf>
    <xf numFmtId="49" fontId="38" fillId="0" borderId="79" xfId="0" applyNumberFormat="1" applyFont="1" applyBorder="1" applyAlignment="1">
      <alignment horizontal="center" vertical="center"/>
    </xf>
    <xf numFmtId="49" fontId="38" fillId="0" borderId="80" xfId="0" applyNumberFormat="1" applyFont="1" applyBorder="1" applyAlignment="1">
      <alignment horizontal="center" vertical="center"/>
    </xf>
    <xf numFmtId="0" fontId="49" fillId="0" borderId="80" xfId="2" applyFont="1" applyFill="1" applyBorder="1" applyAlignment="1">
      <alignment vertical="center" shrinkToFit="1"/>
    </xf>
    <xf numFmtId="0" fontId="38" fillId="0" borderId="81" xfId="0" applyFont="1" applyFill="1" applyBorder="1">
      <alignment vertical="center"/>
    </xf>
    <xf numFmtId="0" fontId="0" fillId="0" borderId="9" xfId="0" applyBorder="1" applyAlignment="1">
      <alignment vertical="center"/>
    </xf>
    <xf numFmtId="0" fontId="0" fillId="0" borderId="14" xfId="0" applyBorder="1" applyAlignment="1">
      <alignment vertical="center"/>
    </xf>
    <xf numFmtId="0" fontId="0" fillId="0" borderId="82" xfId="0" applyBorder="1" applyAlignment="1">
      <alignment vertical="center"/>
    </xf>
    <xf numFmtId="0" fontId="2" fillId="0" borderId="1" xfId="0" applyFont="1" applyBorder="1" applyAlignment="1">
      <alignment vertical="center"/>
    </xf>
    <xf numFmtId="0" fontId="40" fillId="0" borderId="1" xfId="0" applyFont="1" applyBorder="1" applyAlignment="1">
      <alignment horizontal="right" vertical="center"/>
    </xf>
    <xf numFmtId="0" fontId="38" fillId="2" borderId="1" xfId="0" applyFont="1" applyFill="1" applyBorder="1" applyAlignment="1">
      <alignment horizontal="center" vertical="center"/>
    </xf>
    <xf numFmtId="0" fontId="0" fillId="0" borderId="0" xfId="0" applyAlignment="1">
      <alignment vertical="center"/>
    </xf>
    <xf numFmtId="0" fontId="38" fillId="2" borderId="12" xfId="0" applyFont="1" applyFill="1" applyBorder="1" applyAlignment="1">
      <alignment horizontal="center" vertical="center"/>
    </xf>
    <xf numFmtId="0" fontId="38" fillId="2" borderId="14" xfId="0" applyFont="1" applyFill="1" applyBorder="1" applyAlignment="1">
      <alignment horizontal="center" vertical="center"/>
    </xf>
    <xf numFmtId="38" fontId="38" fillId="2" borderId="72" xfId="0" applyNumberFormat="1" applyFont="1" applyFill="1" applyBorder="1">
      <alignment vertical="center"/>
    </xf>
    <xf numFmtId="0" fontId="38" fillId="2" borderId="80" xfId="0" applyFont="1" applyFill="1" applyBorder="1" applyAlignment="1">
      <alignment horizontal="center" vertical="center"/>
    </xf>
    <xf numFmtId="0" fontId="38" fillId="2" borderId="11" xfId="0" applyFont="1" applyFill="1" applyBorder="1" applyAlignment="1">
      <alignment horizontal="center" vertical="center" shrinkToFit="1"/>
    </xf>
    <xf numFmtId="176" fontId="38" fillId="2" borderId="1" xfId="0" applyNumberFormat="1" applyFont="1" applyFill="1" applyBorder="1" applyAlignment="1">
      <alignment horizontal="center" vertical="center" shrinkToFit="1"/>
    </xf>
    <xf numFmtId="0" fontId="38" fillId="2" borderId="14" xfId="0" applyFont="1" applyFill="1" applyBorder="1">
      <alignment vertical="center"/>
    </xf>
    <xf numFmtId="14" fontId="38" fillId="2" borderId="72" xfId="0" applyNumberFormat="1" applyFont="1" applyFill="1" applyBorder="1">
      <alignment vertical="center"/>
    </xf>
    <xf numFmtId="0" fontId="38" fillId="0" borderId="1" xfId="0" applyFont="1" applyBorder="1" applyAlignment="1">
      <alignment horizontal="center" vertical="center"/>
    </xf>
    <xf numFmtId="0" fontId="37" fillId="0" borderId="1" xfId="0" applyFont="1" applyBorder="1" applyAlignment="1">
      <alignment horizontal="center" vertical="center" shrinkToFit="1"/>
    </xf>
    <xf numFmtId="0" fontId="38" fillId="0" borderId="1" xfId="0" applyFont="1" applyBorder="1">
      <alignment vertical="center"/>
    </xf>
    <xf numFmtId="0" fontId="37" fillId="0" borderId="1" xfId="0" applyFont="1" applyBorder="1" applyAlignment="1">
      <alignment horizontal="center" vertical="center"/>
    </xf>
    <xf numFmtId="0" fontId="56" fillId="0" borderId="0" xfId="0" applyFont="1">
      <alignment vertical="center"/>
    </xf>
    <xf numFmtId="0" fontId="58" fillId="0" borderId="0" xfId="0" applyFont="1">
      <alignment vertical="center"/>
    </xf>
    <xf numFmtId="176" fontId="38" fillId="2" borderId="1" xfId="0" applyNumberFormat="1" applyFont="1" applyFill="1" applyBorder="1">
      <alignment vertical="center"/>
    </xf>
    <xf numFmtId="0" fontId="38" fillId="2" borderId="1" xfId="0" applyNumberFormat="1" applyFont="1" applyFill="1" applyBorder="1">
      <alignment vertical="center"/>
    </xf>
    <xf numFmtId="0" fontId="53" fillId="0" borderId="83" xfId="0" applyFont="1" applyFill="1" applyBorder="1" applyAlignment="1">
      <alignment horizontal="left" vertical="center" wrapText="1" shrinkToFit="1"/>
    </xf>
    <xf numFmtId="0" fontId="31" fillId="0" borderId="83" xfId="0" applyFont="1" applyFill="1" applyBorder="1" applyAlignment="1">
      <alignment horizontal="left" vertical="center" wrapText="1" shrinkToFit="1"/>
    </xf>
    <xf numFmtId="0" fontId="32" fillId="0" borderId="1" xfId="0" applyFont="1" applyBorder="1" applyAlignment="1">
      <alignment horizontal="center" vertical="center"/>
    </xf>
    <xf numFmtId="0" fontId="0" fillId="0" borderId="60"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176" fontId="28" fillId="0" borderId="0" xfId="0" applyNumberFormat="1" applyFont="1" applyAlignment="1">
      <alignment vertical="center"/>
    </xf>
    <xf numFmtId="0" fontId="35" fillId="0" borderId="84" xfId="0" applyFont="1" applyBorder="1">
      <alignment vertical="center"/>
    </xf>
    <xf numFmtId="0" fontId="35" fillId="0" borderId="0" xfId="0" applyFont="1" applyBorder="1">
      <alignment vertical="center"/>
    </xf>
    <xf numFmtId="0" fontId="35" fillId="0" borderId="0" xfId="0" applyFont="1" applyBorder="1" applyAlignment="1">
      <alignment vertical="center" wrapText="1"/>
    </xf>
    <xf numFmtId="0" fontId="35" fillId="0" borderId="0" xfId="0" applyFont="1" applyBorder="1" applyAlignment="1">
      <alignment horizontal="center" vertical="center"/>
    </xf>
    <xf numFmtId="0" fontId="35" fillId="0" borderId="0" xfId="0" applyFont="1" applyBorder="1" applyAlignment="1">
      <alignment vertical="top" wrapText="1"/>
    </xf>
    <xf numFmtId="0" fontId="35" fillId="0" borderId="0" xfId="0" applyFont="1" applyBorder="1" applyAlignment="1">
      <alignment horizontal="distributed" vertical="center"/>
    </xf>
    <xf numFmtId="0" fontId="34" fillId="0" borderId="85" xfId="0" applyFont="1" applyBorder="1">
      <alignment vertical="center"/>
    </xf>
    <xf numFmtId="0" fontId="35" fillId="0" borderId="0" xfId="0" applyFont="1" applyBorder="1" applyAlignment="1">
      <alignment vertical="center"/>
    </xf>
    <xf numFmtId="0" fontId="35" fillId="0" borderId="0" xfId="0" applyFont="1" applyAlignment="1">
      <alignment vertical="center" wrapText="1"/>
    </xf>
    <xf numFmtId="0" fontId="35" fillId="0" borderId="0" xfId="0" applyFont="1" applyAlignment="1">
      <alignment horizontal="distributed" vertical="center"/>
    </xf>
    <xf numFmtId="0" fontId="35" fillId="0" borderId="0" xfId="0" applyFont="1" applyAlignment="1">
      <alignment vertical="center" shrinkToFit="1"/>
    </xf>
    <xf numFmtId="0" fontId="35" fillId="0" borderId="41" xfId="0" applyFont="1" applyBorder="1" applyAlignment="1">
      <alignment vertical="center"/>
    </xf>
    <xf numFmtId="0" fontId="35" fillId="0" borderId="37" xfId="0" applyFont="1" applyBorder="1" applyAlignment="1">
      <alignment vertical="center"/>
    </xf>
    <xf numFmtId="0" fontId="35" fillId="0" borderId="46" xfId="0" applyFont="1" applyBorder="1" applyAlignment="1">
      <alignment vertical="center"/>
    </xf>
    <xf numFmtId="0" fontId="35" fillId="0" borderId="50" xfId="0" applyFont="1" applyBorder="1" applyAlignment="1">
      <alignment vertical="center"/>
    </xf>
    <xf numFmtId="0" fontId="35" fillId="0" borderId="0" xfId="0" applyFont="1" applyAlignment="1">
      <alignment horizontal="left" vertical="center" indent="3"/>
    </xf>
    <xf numFmtId="0" fontId="35" fillId="0" borderId="15" xfId="0" applyFont="1" applyBorder="1" applyAlignment="1">
      <alignment vertical="center"/>
    </xf>
    <xf numFmtId="0" fontId="35" fillId="0" borderId="34" xfId="0" applyFont="1" applyBorder="1" applyAlignment="1">
      <alignment vertical="center"/>
    </xf>
    <xf numFmtId="0" fontId="35" fillId="0" borderId="0" xfId="0" applyFont="1" applyAlignment="1">
      <alignment horizontal="right" vertical="center"/>
    </xf>
    <xf numFmtId="0" fontId="60" fillId="0" borderId="0" xfId="0" applyFont="1">
      <alignment vertical="center"/>
    </xf>
    <xf numFmtId="0" fontId="63" fillId="0" borderId="0" xfId="4" applyFont="1" applyAlignment="1">
      <alignment horizontal="left" vertical="center"/>
    </xf>
    <xf numFmtId="0" fontId="64" fillId="0" borderId="0" xfId="4" applyFont="1"/>
    <xf numFmtId="0" fontId="63" fillId="0" borderId="0" xfId="4" applyFont="1" applyAlignment="1">
      <alignment horizontal="right" vertical="center"/>
    </xf>
    <xf numFmtId="0" fontId="66" fillId="0" borderId="0" xfId="4" applyFont="1"/>
    <xf numFmtId="0" fontId="63" fillId="0" borderId="0" xfId="4" applyFont="1" applyAlignment="1">
      <alignment horizontal="left" vertical="center" indent="1"/>
    </xf>
    <xf numFmtId="0" fontId="67" fillId="0" borderId="0" xfId="4" applyFont="1" applyAlignment="1">
      <alignment vertical="center"/>
    </xf>
    <xf numFmtId="0" fontId="63" fillId="0" borderId="85" xfId="4" applyFont="1" applyBorder="1" applyAlignment="1">
      <alignment horizontal="left" vertical="center"/>
    </xf>
    <xf numFmtId="0" fontId="64" fillId="0" borderId="85" xfId="4" applyFont="1" applyBorder="1"/>
    <xf numFmtId="0" fontId="63" fillId="0" borderId="0" xfId="4" applyFont="1" applyBorder="1" applyAlignment="1">
      <alignment horizontal="left" vertical="center"/>
    </xf>
    <xf numFmtId="0" fontId="64" fillId="0" borderId="0" xfId="4" applyFont="1" applyBorder="1"/>
    <xf numFmtId="0" fontId="67" fillId="0" borderId="0" xfId="4" applyFont="1"/>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9" xfId="0" applyFont="1" applyBorder="1" applyAlignment="1">
      <alignment horizontal="center" vertical="center" shrinkToFit="1"/>
    </xf>
    <xf numFmtId="0" fontId="38" fillId="0" borderId="11" xfId="0" applyFont="1" applyBorder="1" applyAlignment="1">
      <alignment horizontal="center" vertical="center" shrinkToFit="1"/>
    </xf>
    <xf numFmtId="0" fontId="38" fillId="2" borderId="9" xfId="0" applyFont="1" applyFill="1" applyBorder="1" applyAlignment="1">
      <alignment horizontal="center" vertical="center"/>
    </xf>
    <xf numFmtId="0" fontId="38" fillId="2" borderId="11" xfId="0" applyFont="1" applyFill="1" applyBorder="1" applyAlignment="1">
      <alignment horizontal="center" vertical="center"/>
    </xf>
    <xf numFmtId="0" fontId="38" fillId="0" borderId="1" xfId="0" applyFont="1" applyBorder="1" applyAlignment="1">
      <alignment horizontal="center" vertical="center"/>
    </xf>
    <xf numFmtId="0" fontId="38" fillId="3" borderId="1" xfId="0" applyFont="1" applyFill="1" applyBorder="1" applyAlignment="1">
      <alignment vertical="center" shrinkToFit="1"/>
    </xf>
    <xf numFmtId="0" fontId="57" fillId="3" borderId="9" xfId="3" applyFill="1" applyBorder="1" applyAlignment="1">
      <alignment vertical="center" shrinkToFit="1"/>
    </xf>
    <xf numFmtId="0" fontId="38" fillId="3" borderId="10" xfId="0" applyFont="1" applyFill="1" applyBorder="1" applyAlignment="1">
      <alignment vertical="center" shrinkToFit="1"/>
    </xf>
    <xf numFmtId="0" fontId="38" fillId="3" borderId="11" xfId="0" applyFont="1" applyFill="1" applyBorder="1" applyAlignment="1">
      <alignment vertical="center" shrinkToFit="1"/>
    </xf>
    <xf numFmtId="0" fontId="38" fillId="7" borderId="13" xfId="0" applyFont="1" applyFill="1" applyBorder="1" applyAlignment="1">
      <alignment horizontal="center" vertical="center"/>
    </xf>
    <xf numFmtId="0" fontId="38" fillId="7" borderId="12" xfId="0" applyFont="1" applyFill="1" applyBorder="1" applyAlignment="1">
      <alignment horizontal="center" vertical="center"/>
    </xf>
    <xf numFmtId="0" fontId="38" fillId="0" borderId="13" xfId="0" applyFont="1" applyBorder="1" applyAlignment="1">
      <alignment vertical="center" shrinkToFit="1"/>
    </xf>
    <xf numFmtId="0" fontId="38" fillId="0" borderId="12" xfId="0" applyFont="1" applyBorder="1" applyAlignment="1">
      <alignment vertical="center" shrinkToFit="1"/>
    </xf>
    <xf numFmtId="0" fontId="38" fillId="2" borderId="13" xfId="0" applyFont="1" applyFill="1" applyBorder="1" applyAlignment="1">
      <alignment horizontal="center" vertical="center" shrinkToFit="1"/>
    </xf>
    <xf numFmtId="0" fontId="38" fillId="2" borderId="12" xfId="0" applyFont="1" applyFill="1" applyBorder="1" applyAlignment="1">
      <alignment horizontal="center" vertical="center" shrinkToFit="1"/>
    </xf>
    <xf numFmtId="38" fontId="38" fillId="3" borderId="14" xfId="1" applyFont="1" applyFill="1" applyBorder="1" applyAlignment="1">
      <alignment vertical="center"/>
    </xf>
    <xf numFmtId="38" fontId="38" fillId="3" borderId="13" xfId="1" applyFont="1" applyFill="1" applyBorder="1" applyAlignment="1">
      <alignment vertical="center"/>
    </xf>
    <xf numFmtId="38" fontId="38" fillId="3" borderId="12" xfId="1" applyFont="1" applyFill="1" applyBorder="1" applyAlignment="1">
      <alignment vertical="center"/>
    </xf>
    <xf numFmtId="0" fontId="41" fillId="0" borderId="14" xfId="0" applyFont="1" applyFill="1" applyBorder="1" applyAlignment="1">
      <alignment horizontal="left" vertical="center"/>
    </xf>
    <xf numFmtId="0" fontId="41" fillId="0" borderId="13" xfId="0" applyFont="1" applyFill="1" applyBorder="1" applyAlignment="1">
      <alignment horizontal="left" vertical="center"/>
    </xf>
    <xf numFmtId="0" fontId="41" fillId="0" borderId="12" xfId="0" applyFont="1" applyFill="1" applyBorder="1" applyAlignment="1">
      <alignment horizontal="left" vertical="center"/>
    </xf>
    <xf numFmtId="0" fontId="38" fillId="2" borderId="1" xfId="0" applyFont="1" applyFill="1" applyBorder="1" applyAlignment="1">
      <alignment horizontal="center" vertical="center"/>
    </xf>
    <xf numFmtId="0" fontId="38" fillId="0" borderId="50" xfId="0" applyFont="1" applyBorder="1" applyAlignment="1">
      <alignment vertical="center"/>
    </xf>
    <xf numFmtId="0" fontId="38" fillId="2" borderId="80" xfId="0" applyFont="1" applyFill="1" applyBorder="1" applyAlignment="1">
      <alignment horizontal="center" vertical="center"/>
    </xf>
    <xf numFmtId="0" fontId="38" fillId="2" borderId="13" xfId="0" applyFont="1" applyFill="1" applyBorder="1" applyAlignment="1">
      <alignment horizontal="center" vertical="center"/>
    </xf>
    <xf numFmtId="0" fontId="38" fillId="2" borderId="12" xfId="0" applyFont="1" applyFill="1" applyBorder="1" applyAlignment="1">
      <alignment horizontal="center" vertical="center"/>
    </xf>
    <xf numFmtId="0" fontId="38" fillId="3" borderId="9" xfId="0" applyFont="1" applyFill="1" applyBorder="1" applyAlignment="1">
      <alignment vertical="center" shrinkToFit="1"/>
    </xf>
    <xf numFmtId="0" fontId="38" fillId="3" borderId="12" xfId="0" applyFont="1" applyFill="1" applyBorder="1" applyAlignment="1">
      <alignment vertical="center" shrinkToFit="1"/>
    </xf>
    <xf numFmtId="0" fontId="38" fillId="0" borderId="1" xfId="0" applyFont="1"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8" fillId="3" borderId="1" xfId="0" applyFont="1" applyFill="1" applyBorder="1" applyAlignment="1">
      <alignment horizontal="left" vertical="center" shrinkToFit="1"/>
    </xf>
    <xf numFmtId="0" fontId="38" fillId="3" borderId="1" xfId="0" applyFont="1" applyFill="1" applyBorder="1" applyAlignment="1">
      <alignment vertical="center"/>
    </xf>
    <xf numFmtId="0" fontId="38" fillId="3" borderId="14" xfId="0" applyFont="1" applyFill="1" applyBorder="1" applyAlignment="1">
      <alignment vertical="center" shrinkToFit="1"/>
    </xf>
    <xf numFmtId="0" fontId="57" fillId="3" borderId="9" xfId="3" applyFill="1" applyBorder="1" applyAlignment="1">
      <alignment vertical="center" wrapText="1" shrinkToFit="1"/>
    </xf>
    <xf numFmtId="0" fontId="61" fillId="0" borderId="9" xfId="0" applyFont="1" applyBorder="1" applyAlignment="1">
      <alignment horizontal="center" vertical="center"/>
    </xf>
    <xf numFmtId="0" fontId="61" fillId="0" borderId="10" xfId="0" applyFont="1" applyBorder="1" applyAlignment="1">
      <alignment horizontal="center" vertical="center"/>
    </xf>
    <xf numFmtId="0" fontId="61" fillId="0" borderId="11"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vertical="center"/>
    </xf>
    <xf numFmtId="0" fontId="37" fillId="0" borderId="1" xfId="0" applyFont="1" applyBorder="1" applyAlignment="1">
      <alignment horizontal="center" vertical="center" shrinkToFit="1"/>
    </xf>
    <xf numFmtId="0" fontId="32" fillId="0" borderId="9" xfId="0" applyFont="1" applyBorder="1" applyAlignment="1">
      <alignment vertical="center"/>
    </xf>
    <xf numFmtId="0" fontId="32" fillId="0" borderId="10" xfId="0" applyFont="1" applyBorder="1" applyAlignment="1">
      <alignment vertical="center"/>
    </xf>
    <xf numFmtId="0" fontId="32" fillId="0" borderId="11" xfId="0" applyFont="1" applyBorder="1" applyAlignment="1">
      <alignment vertical="center"/>
    </xf>
    <xf numFmtId="0" fontId="62" fillId="0" borderId="1" xfId="0" applyFont="1" applyBorder="1" applyAlignment="1">
      <alignment vertical="center" wrapText="1"/>
    </xf>
    <xf numFmtId="0" fontId="32" fillId="0" borderId="9" xfId="0" applyFont="1" applyBorder="1" applyAlignment="1">
      <alignment vertical="center" wrapText="1"/>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NumberFormat="1" applyFont="1" applyBorder="1" applyAlignment="1">
      <alignment horizontal="center" vertical="center"/>
    </xf>
    <xf numFmtId="0" fontId="32" fillId="0" borderId="14"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4" xfId="0" applyFont="1" applyFill="1" applyBorder="1" applyAlignment="1">
      <alignment horizontal="center" vertical="center"/>
    </xf>
    <xf numFmtId="0" fontId="32" fillId="5" borderId="12" xfId="0" applyFont="1" applyFill="1" applyBorder="1" applyAlignment="1">
      <alignment horizontal="center" vertical="center"/>
    </xf>
    <xf numFmtId="0" fontId="37" fillId="0" borderId="9" xfId="0" applyFont="1" applyBorder="1" applyAlignment="1">
      <alignment horizontal="center" vertical="center" wrapText="1" shrinkToFit="1"/>
    </xf>
    <xf numFmtId="0" fontId="37" fillId="0" borderId="11" xfId="0" applyFont="1" applyBorder="1" applyAlignment="1">
      <alignment horizontal="center" vertical="center" wrapText="1" shrinkToFit="1"/>
    </xf>
    <xf numFmtId="0" fontId="38" fillId="0" borderId="1" xfId="0" applyFont="1" applyBorder="1" applyAlignment="1">
      <alignment vertical="center" shrinkToFit="1"/>
    </xf>
    <xf numFmtId="0" fontId="37" fillId="0" borderId="1" xfId="0" applyFont="1" applyBorder="1" applyAlignment="1">
      <alignment horizontal="center" vertical="center" wrapText="1"/>
    </xf>
    <xf numFmtId="0" fontId="38" fillId="0" borderId="1" xfId="0" applyFont="1" applyBorder="1">
      <alignment vertical="center"/>
    </xf>
    <xf numFmtId="0" fontId="37" fillId="0" borderId="1" xfId="0" applyFont="1" applyBorder="1" applyAlignment="1">
      <alignment horizontal="center" vertical="center"/>
    </xf>
    <xf numFmtId="0" fontId="37" fillId="0" borderId="1" xfId="0" applyFont="1" applyBorder="1" applyAlignment="1">
      <alignment vertical="center" wrapText="1"/>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9" xfId="0" applyFont="1" applyBorder="1" applyAlignment="1">
      <alignment vertical="center" wrapText="1"/>
    </xf>
    <xf numFmtId="0" fontId="37" fillId="0" borderId="10" xfId="0" applyFont="1" applyBorder="1" applyAlignment="1">
      <alignment vertical="center" wrapText="1"/>
    </xf>
    <xf numFmtId="0" fontId="37" fillId="0" borderId="11" xfId="0" applyFont="1" applyBorder="1" applyAlignment="1">
      <alignment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vertical="center" wrapText="1"/>
    </xf>
    <xf numFmtId="0" fontId="37" fillId="0" borderId="0" xfId="0" applyFont="1" applyBorder="1" applyAlignment="1">
      <alignment horizontal="center" vertical="center"/>
    </xf>
    <xf numFmtId="0" fontId="37" fillId="0" borderId="46" xfId="0" applyFont="1" applyBorder="1" applyAlignment="1">
      <alignment horizontal="center" vertical="center"/>
    </xf>
    <xf numFmtId="0" fontId="37" fillId="0" borderId="0" xfId="0" applyFont="1" applyAlignment="1">
      <alignment horizontal="left" vertical="center" indent="1"/>
    </xf>
    <xf numFmtId="0" fontId="42" fillId="0" borderId="0" xfId="0" applyFont="1" applyAlignment="1">
      <alignment horizontal="left" vertical="center"/>
    </xf>
    <xf numFmtId="176" fontId="37" fillId="0" borderId="0" xfId="0" applyNumberFormat="1" applyFont="1" applyAlignment="1">
      <alignment vertical="center" shrinkToFit="1"/>
    </xf>
    <xf numFmtId="0" fontId="37" fillId="0" borderId="0" xfId="0" applyFont="1" applyAlignment="1">
      <alignment horizontal="left" vertical="top" wrapText="1" indent="1"/>
    </xf>
    <xf numFmtId="0" fontId="42" fillId="0" borderId="86" xfId="0" applyFont="1" applyBorder="1" applyAlignment="1">
      <alignment horizontal="center" vertical="center"/>
    </xf>
    <xf numFmtId="0" fontId="42" fillId="0" borderId="87" xfId="0" applyFont="1" applyBorder="1" applyAlignment="1">
      <alignment horizontal="center" vertical="center"/>
    </xf>
    <xf numFmtId="0" fontId="44" fillId="0" borderId="88" xfId="0" applyFont="1" applyBorder="1" applyAlignment="1">
      <alignment horizontal="center" vertical="center"/>
    </xf>
    <xf numFmtId="0" fontId="44" fillId="0" borderId="89" xfId="0" applyFont="1" applyBorder="1" applyAlignment="1">
      <alignment horizontal="center" vertical="center"/>
    </xf>
    <xf numFmtId="0" fontId="44" fillId="0" borderId="90" xfId="0" applyFont="1" applyBorder="1" applyAlignment="1">
      <alignment horizontal="center" vertical="center"/>
    </xf>
    <xf numFmtId="0" fontId="44" fillId="0" borderId="91" xfId="0" applyFont="1" applyBorder="1" applyAlignment="1">
      <alignment horizontal="center" vertical="center"/>
    </xf>
    <xf numFmtId="0" fontId="65" fillId="0" borderId="0" xfId="4" applyFont="1" applyAlignment="1">
      <alignment horizontal="center" vertical="center"/>
    </xf>
    <xf numFmtId="0" fontId="0" fillId="4" borderId="20" xfId="0" applyFill="1" applyBorder="1" applyAlignment="1">
      <alignment horizontal="center" vertical="center"/>
    </xf>
    <xf numFmtId="0" fontId="0" fillId="4" borderId="12" xfId="0" applyFill="1" applyBorder="1" applyAlignment="1">
      <alignment horizontal="center" vertical="center"/>
    </xf>
    <xf numFmtId="0" fontId="0" fillId="4" borderId="17" xfId="0" applyFill="1" applyBorder="1" applyAlignment="1">
      <alignment horizontal="center" vertical="center"/>
    </xf>
    <xf numFmtId="0" fontId="0" fillId="4" borderId="1" xfId="0" applyFill="1" applyBorder="1" applyAlignment="1">
      <alignment horizontal="center" vertical="center"/>
    </xf>
    <xf numFmtId="0" fontId="0" fillId="0" borderId="56" xfId="0" applyFill="1" applyBorder="1" applyAlignment="1">
      <alignment horizontal="center" vertical="center"/>
    </xf>
    <xf numFmtId="0" fontId="0" fillId="0" borderId="32" xfId="0" applyFill="1" applyBorder="1" applyAlignment="1">
      <alignment horizontal="center" vertical="center"/>
    </xf>
    <xf numFmtId="0" fontId="0" fillId="0" borderId="56" xfId="0"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0" fillId="4" borderId="21" xfId="0" applyFill="1" applyBorder="1" applyAlignment="1">
      <alignment horizontal="center" vertical="center"/>
    </xf>
    <xf numFmtId="0" fontId="0" fillId="4" borderId="13"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51" xfId="0" applyFill="1" applyBorder="1" applyAlignment="1">
      <alignment horizontal="center" vertical="center"/>
    </xf>
    <xf numFmtId="0" fontId="0" fillId="4" borderId="57"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33" xfId="0" applyFill="1" applyBorder="1" applyAlignment="1">
      <alignment horizontal="center" vertical="center"/>
    </xf>
    <xf numFmtId="0" fontId="0" fillId="4" borderId="8"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58" xfId="0" applyFill="1" applyBorder="1" applyAlignment="1">
      <alignment horizontal="center" vertical="center"/>
    </xf>
    <xf numFmtId="0" fontId="0" fillId="4" borderId="30" xfId="0" applyFill="1" applyBorder="1" applyAlignment="1">
      <alignment horizontal="center" vertical="center"/>
    </xf>
    <xf numFmtId="0" fontId="0" fillId="4" borderId="59"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35" xfId="0" applyFill="1" applyBorder="1" applyAlignment="1">
      <alignment horizontal="center" vertical="center" shrinkToFit="1"/>
    </xf>
    <xf numFmtId="0" fontId="0" fillId="4" borderId="36" xfId="0" applyFill="1" applyBorder="1" applyAlignment="1">
      <alignment horizontal="center" vertical="center" shrinkToFit="1"/>
    </xf>
    <xf numFmtId="0" fontId="0" fillId="4" borderId="37" xfId="0" applyFill="1" applyBorder="1" applyAlignment="1">
      <alignment horizontal="center" vertical="center" shrinkToFit="1"/>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63" xfId="0" applyFill="1" applyBorder="1" applyAlignment="1">
      <alignment horizontal="center" vertical="center"/>
    </xf>
    <xf numFmtId="0" fontId="0" fillId="4" borderId="31" xfId="0" applyFill="1" applyBorder="1" applyAlignment="1">
      <alignment horizontal="center" vertical="center"/>
    </xf>
    <xf numFmtId="0" fontId="0" fillId="4" borderId="69" xfId="0" applyFill="1" applyBorder="1" applyAlignment="1">
      <alignment horizontal="center" vertical="center"/>
    </xf>
    <xf numFmtId="0" fontId="0" fillId="4" borderId="34" xfId="0" applyFill="1" applyBorder="1" applyAlignment="1">
      <alignment horizontal="center" vertical="center"/>
    </xf>
    <xf numFmtId="0" fontId="11" fillId="0" borderId="0" xfId="0" applyFon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6" fillId="4" borderId="17" xfId="0" applyFont="1" applyFill="1" applyBorder="1" applyAlignment="1">
      <alignment horizontal="center" vertical="center"/>
    </xf>
    <xf numFmtId="0" fontId="6" fillId="4" borderId="1" xfId="0" applyFont="1" applyFill="1" applyBorder="1" applyAlignment="1">
      <alignment horizontal="center" vertical="center"/>
    </xf>
    <xf numFmtId="0" fontId="0" fillId="2" borderId="66"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64" xfId="0" applyFill="1" applyBorder="1" applyAlignment="1">
      <alignment horizontal="center" vertical="center" shrinkToFit="1"/>
    </xf>
    <xf numFmtId="0" fontId="28" fillId="0" borderId="42"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0" fillId="0" borderId="19" xfId="0"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32" xfId="0" applyFill="1" applyBorder="1" applyAlignment="1">
      <alignment horizontal="center" vertical="center"/>
    </xf>
    <xf numFmtId="0" fontId="38" fillId="4" borderId="57" xfId="0" applyFont="1" applyFill="1" applyBorder="1" applyAlignment="1">
      <alignment horizontal="center" vertical="center" shrinkToFit="1"/>
    </xf>
    <xf numFmtId="0" fontId="38" fillId="4" borderId="25" xfId="0" applyFont="1" applyFill="1" applyBorder="1" applyAlignment="1">
      <alignment horizontal="center" vertical="center" shrinkToFit="1"/>
    </xf>
    <xf numFmtId="0" fontId="38" fillId="4" borderId="26" xfId="0" applyFont="1" applyFill="1" applyBorder="1" applyAlignment="1">
      <alignment horizontal="center" vertical="center" shrinkToFit="1"/>
    </xf>
    <xf numFmtId="0" fontId="38" fillId="0" borderId="56" xfId="0" applyFont="1" applyBorder="1" applyAlignment="1">
      <alignment horizontal="center" vertical="center"/>
    </xf>
    <xf numFmtId="0" fontId="38" fillId="0" borderId="29" xfId="0" applyFont="1" applyBorder="1" applyAlignment="1">
      <alignment horizontal="center" vertical="center"/>
    </xf>
    <xf numFmtId="0" fontId="38" fillId="0" borderId="51" xfId="0" applyFont="1" applyBorder="1" applyAlignment="1">
      <alignment horizontal="center" vertical="center"/>
    </xf>
    <xf numFmtId="0" fontId="0" fillId="4" borderId="4" xfId="0" applyFill="1" applyBorder="1" applyAlignment="1">
      <alignment horizontal="center" vertical="center"/>
    </xf>
    <xf numFmtId="0" fontId="0" fillId="4" borderId="33" xfId="0" applyFill="1" applyBorder="1" applyAlignment="1">
      <alignment horizontal="left" vertical="center" indent="2"/>
    </xf>
    <xf numFmtId="0" fontId="0" fillId="4" borderId="8" xfId="0" applyFill="1" applyBorder="1" applyAlignment="1">
      <alignment horizontal="left" vertical="center" indent="2"/>
    </xf>
    <xf numFmtId="0" fontId="0" fillId="4" borderId="34" xfId="0" applyFill="1" applyBorder="1" applyAlignment="1">
      <alignment horizontal="left" vertical="center" indent="2"/>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7" xfId="0"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18" fillId="0" borderId="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7" fillId="0" borderId="1"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0" borderId="9" xfId="0" applyFont="1" applyBorder="1" applyAlignment="1">
      <alignment horizontal="center" vertical="center"/>
    </xf>
    <xf numFmtId="0" fontId="18" fillId="0" borderId="10" xfId="0" applyFont="1" applyBorder="1">
      <alignment vertical="center"/>
    </xf>
    <xf numFmtId="0" fontId="18" fillId="0" borderId="11" xfId="0" applyFont="1" applyBorder="1">
      <alignment vertical="center"/>
    </xf>
    <xf numFmtId="0" fontId="18" fillId="0" borderId="0" xfId="0" applyFont="1" applyAlignment="1">
      <alignment vertical="top" wrapText="1"/>
    </xf>
    <xf numFmtId="0" fontId="17" fillId="0" borderId="46" xfId="0" applyFont="1" applyBorder="1" applyAlignment="1">
      <alignment horizontal="right" vertical="top" wrapText="1"/>
    </xf>
    <xf numFmtId="0" fontId="27" fillId="0" borderId="0" xfId="0" applyFont="1" applyAlignment="1">
      <alignment horizontal="center" vertical="center"/>
    </xf>
    <xf numFmtId="0" fontId="29" fillId="0" borderId="9" xfId="0" applyFont="1" applyBorder="1" applyAlignment="1">
      <alignment horizontal="distributed" vertical="center" justifyLastLine="1"/>
    </xf>
    <xf numFmtId="0" fontId="0" fillId="0" borderId="11" xfId="0" applyBorder="1">
      <alignment vertical="center"/>
    </xf>
    <xf numFmtId="179" fontId="29" fillId="0" borderId="1" xfId="0" applyNumberFormat="1" applyFont="1" applyBorder="1" applyAlignment="1">
      <alignment horizontal="center" vertical="center"/>
    </xf>
    <xf numFmtId="179" fontId="29" fillId="0" borderId="9" xfId="0" applyNumberFormat="1" applyFont="1" applyBorder="1" applyAlignment="1">
      <alignment horizontal="center" vertical="center"/>
    </xf>
    <xf numFmtId="179" fontId="29" fillId="0" borderId="11" xfId="0" applyNumberFormat="1" applyFont="1" applyBorder="1" applyAlignment="1">
      <alignment horizontal="center" vertical="center"/>
    </xf>
    <xf numFmtId="0" fontId="18" fillId="0" borderId="0" xfId="0" applyFont="1" applyAlignment="1">
      <alignment horizontal="left" vertical="center" wrapText="1"/>
    </xf>
    <xf numFmtId="0" fontId="18" fillId="0" borderId="46" xfId="0" applyFont="1" applyBorder="1" applyAlignment="1">
      <alignment horizontal="right" vertical="center" wrapText="1"/>
    </xf>
    <xf numFmtId="0" fontId="17"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36" xfId="0" applyFont="1" applyBorder="1" applyAlignment="1">
      <alignment vertical="center" shrinkToFit="1"/>
    </xf>
    <xf numFmtId="0" fontId="18" fillId="0" borderId="37" xfId="0" applyFont="1" applyBorder="1" applyAlignment="1">
      <alignment vertical="center" shrinkToFit="1"/>
    </xf>
    <xf numFmtId="0" fontId="18" fillId="0" borderId="15" xfId="0" applyFont="1" applyBorder="1" applyAlignment="1">
      <alignment vertical="center" shrinkToFit="1"/>
    </xf>
    <xf numFmtId="0" fontId="18" fillId="0" borderId="8" xfId="0" applyFont="1" applyBorder="1" applyAlignment="1">
      <alignment vertical="center" shrinkToFit="1"/>
    </xf>
    <xf numFmtId="0" fontId="18" fillId="0" borderId="34" xfId="0" applyFont="1" applyBorder="1" applyAlignment="1">
      <alignment vertical="center" shrinkToFit="1"/>
    </xf>
    <xf numFmtId="0" fontId="18" fillId="0" borderId="41"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9" xfId="0" applyFont="1" applyBorder="1" applyAlignment="1">
      <alignment horizontal="center" vertical="center" shrinkToFit="1"/>
    </xf>
    <xf numFmtId="0" fontId="0" fillId="0" borderId="4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49" fontId="30" fillId="0" borderId="9" xfId="0" applyNumberFormat="1" applyFont="1" applyFill="1" applyBorder="1" applyAlignment="1">
      <alignment horizontal="center" vertical="center"/>
    </xf>
    <xf numFmtId="49" fontId="30" fillId="0" borderId="11" xfId="0" applyNumberFormat="1" applyFont="1" applyFill="1" applyBorder="1" applyAlignment="1">
      <alignment horizontal="center" vertical="center"/>
    </xf>
    <xf numFmtId="0" fontId="0" fillId="0" borderId="67"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xf>
    <xf numFmtId="0" fontId="26" fillId="0" borderId="9" xfId="0" applyFont="1" applyFill="1" applyBorder="1" applyAlignment="1">
      <alignment vertical="center"/>
    </xf>
    <xf numFmtId="0" fontId="26" fillId="0" borderId="10" xfId="0" applyFont="1" applyFill="1" applyBorder="1" applyAlignment="1">
      <alignment vertical="center"/>
    </xf>
    <xf numFmtId="0" fontId="26" fillId="0" borderId="27" xfId="0" applyFont="1" applyFill="1" applyBorder="1" applyAlignment="1">
      <alignment vertical="center"/>
    </xf>
    <xf numFmtId="0" fontId="26" fillId="0" borderId="28" xfId="0" applyFont="1" applyFill="1" applyBorder="1" applyAlignment="1">
      <alignment vertical="center"/>
    </xf>
    <xf numFmtId="0" fontId="26" fillId="0" borderId="29" xfId="0" applyFont="1" applyFill="1" applyBorder="1" applyAlignment="1">
      <alignment vertical="center"/>
    </xf>
    <xf numFmtId="0" fontId="26" fillId="0" borderId="51" xfId="0" applyFont="1" applyFill="1" applyBorder="1" applyAlignment="1">
      <alignment vertical="center"/>
    </xf>
    <xf numFmtId="49" fontId="30" fillId="0" borderId="28" xfId="0" applyNumberFormat="1" applyFont="1" applyFill="1" applyBorder="1" applyAlignment="1">
      <alignment horizontal="center" vertical="center"/>
    </xf>
    <xf numFmtId="49" fontId="30" fillId="0" borderId="32" xfId="0" applyNumberFormat="1" applyFont="1" applyFill="1" applyBorder="1" applyAlignment="1">
      <alignment horizontal="center" vertical="center"/>
    </xf>
    <xf numFmtId="49" fontId="30" fillId="0" borderId="24" xfId="0" applyNumberFormat="1" applyFont="1" applyFill="1" applyBorder="1" applyAlignment="1">
      <alignment horizontal="center" vertical="center"/>
    </xf>
    <xf numFmtId="49" fontId="30" fillId="0" borderId="76" xfId="0" applyNumberFormat="1" applyFont="1" applyFill="1" applyBorder="1" applyAlignment="1">
      <alignment horizontal="center" vertical="center"/>
    </xf>
    <xf numFmtId="0" fontId="25" fillId="0" borderId="9" xfId="2" applyFont="1" applyFill="1" applyBorder="1" applyAlignment="1">
      <alignment vertical="center" shrinkToFit="1"/>
    </xf>
    <xf numFmtId="0" fontId="25" fillId="0" borderId="10" xfId="2" applyFont="1" applyFill="1" applyBorder="1" applyAlignment="1">
      <alignment vertical="center" shrinkToFit="1"/>
    </xf>
    <xf numFmtId="0" fontId="25" fillId="0" borderId="27" xfId="2" applyFont="1" applyFill="1" applyBorder="1" applyAlignment="1">
      <alignment vertical="center" shrinkToFit="1"/>
    </xf>
    <xf numFmtId="49" fontId="30" fillId="0" borderId="67" xfId="0" applyNumberFormat="1" applyFont="1" applyFill="1" applyBorder="1" applyAlignment="1">
      <alignment horizontal="center" vertical="center"/>
    </xf>
    <xf numFmtId="49" fontId="30" fillId="0" borderId="68" xfId="0" applyNumberFormat="1" applyFont="1" applyFill="1" applyBorder="1" applyAlignment="1">
      <alignment horizontal="center" vertical="center"/>
    </xf>
    <xf numFmtId="0" fontId="21" fillId="0" borderId="42"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68" xfId="0" applyFont="1" applyFill="1" applyBorder="1" applyAlignment="1">
      <alignment horizontal="center" vertical="center"/>
    </xf>
    <xf numFmtId="0" fontId="0" fillId="0" borderId="9"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34" xfId="0" applyBorder="1" applyAlignment="1">
      <alignment horizontal="center" vertical="center"/>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26" fillId="0" borderId="42" xfId="0" applyFont="1" applyFill="1" applyBorder="1" applyAlignment="1">
      <alignment horizontal="center" vertical="center"/>
    </xf>
    <xf numFmtId="0" fontId="26" fillId="0" borderId="68" xfId="0" applyFont="1" applyFill="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51" xfId="0" applyFont="1" applyBorder="1" applyAlignment="1">
      <alignment horizontal="center" vertical="center"/>
    </xf>
    <xf numFmtId="0" fontId="26" fillId="0" borderId="24" xfId="0" applyFont="1" applyFill="1" applyBorder="1" applyAlignment="1">
      <alignment vertical="center"/>
    </xf>
    <xf numFmtId="0" fontId="26" fillId="0" borderId="25" xfId="0" applyFont="1" applyFill="1" applyBorder="1" applyAlignment="1">
      <alignment vertical="center"/>
    </xf>
    <xf numFmtId="0" fontId="26" fillId="0" borderId="26" xfId="0" applyFont="1" applyFill="1" applyBorder="1" applyAlignment="1">
      <alignment vertical="center"/>
    </xf>
    <xf numFmtId="0" fontId="26" fillId="0" borderId="57" xfId="0" applyFont="1" applyFill="1" applyBorder="1" applyAlignment="1">
      <alignment horizontal="center" vertical="center"/>
    </xf>
    <xf numFmtId="0" fontId="26" fillId="0" borderId="76" xfId="0" applyFont="1" applyFill="1" applyBorder="1" applyAlignment="1">
      <alignment horizontal="center" vertical="center"/>
    </xf>
    <xf numFmtId="0" fontId="26" fillId="0" borderId="52"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56"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2" xfId="0" applyFont="1" applyBorder="1" applyAlignment="1">
      <alignment horizontal="center" vertical="center"/>
    </xf>
    <xf numFmtId="0" fontId="26" fillId="0" borderId="41"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49" fontId="30" fillId="0" borderId="15" xfId="0" applyNumberFormat="1" applyFont="1" applyFill="1" applyBorder="1" applyAlignment="1">
      <alignment horizontal="center" vertical="center"/>
    </xf>
    <xf numFmtId="49" fontId="30" fillId="0" borderId="34" xfId="0" applyNumberFormat="1" applyFont="1" applyFill="1" applyBorder="1" applyAlignment="1">
      <alignment horizontal="center" vertical="center"/>
    </xf>
    <xf numFmtId="0" fontId="25" fillId="0" borderId="28" xfId="2" applyFont="1" applyFill="1" applyBorder="1" applyAlignment="1">
      <alignment vertical="center" shrinkToFit="1"/>
    </xf>
    <xf numFmtId="0" fontId="25" fillId="0" borderId="29" xfId="2" applyFont="1" applyFill="1" applyBorder="1" applyAlignment="1">
      <alignment vertical="center" shrinkToFit="1"/>
    </xf>
    <xf numFmtId="0" fontId="25" fillId="0" borderId="51" xfId="2" applyFont="1" applyFill="1" applyBorder="1" applyAlignment="1">
      <alignment vertical="center" shrinkToFit="1"/>
    </xf>
    <xf numFmtId="0" fontId="25" fillId="0" borderId="15" xfId="2" applyFont="1" applyFill="1" applyBorder="1" applyAlignment="1">
      <alignment vertical="center" shrinkToFit="1"/>
    </xf>
    <xf numFmtId="0" fontId="25" fillId="0" borderId="8" xfId="2" applyFont="1" applyFill="1" applyBorder="1" applyAlignment="1">
      <alignment vertical="center" shrinkToFit="1"/>
    </xf>
    <xf numFmtId="0" fontId="25" fillId="0" borderId="65" xfId="2" applyFont="1" applyFill="1" applyBorder="1" applyAlignment="1">
      <alignment vertical="center" shrinkToFit="1"/>
    </xf>
    <xf numFmtId="0" fontId="26" fillId="0" borderId="63" xfId="0" applyFont="1" applyBorder="1" applyAlignment="1">
      <alignment horizontal="center" vertical="center"/>
    </xf>
    <xf numFmtId="0" fontId="26" fillId="0" borderId="69" xfId="0" applyFont="1" applyBorder="1" applyAlignment="1">
      <alignment horizontal="center" vertical="center"/>
    </xf>
    <xf numFmtId="49" fontId="30" fillId="0" borderId="66" xfId="0" applyNumberFormat="1" applyFont="1" applyFill="1" applyBorder="1" applyAlignment="1">
      <alignment horizontal="center" vertical="center"/>
    </xf>
    <xf numFmtId="49" fontId="30" fillId="0" borderId="69" xfId="0" applyNumberFormat="1" applyFont="1" applyFill="1" applyBorder="1" applyAlignment="1">
      <alignment horizontal="center" vertical="center"/>
    </xf>
    <xf numFmtId="0" fontId="26" fillId="0" borderId="52" xfId="0" applyFont="1" applyBorder="1" applyAlignment="1">
      <alignment horizontal="center" vertical="center"/>
    </xf>
    <xf numFmtId="0" fontId="26" fillId="0" borderId="11" xfId="0" applyFont="1" applyBorder="1" applyAlignment="1">
      <alignment horizontal="center" vertical="center"/>
    </xf>
    <xf numFmtId="0" fontId="26" fillId="0" borderId="56" xfId="0" applyFont="1" applyBorder="1" applyAlignment="1">
      <alignment horizontal="center" vertical="center"/>
    </xf>
    <xf numFmtId="0" fontId="25" fillId="0" borderId="66" xfId="2" applyFont="1" applyFill="1" applyBorder="1" applyAlignment="1">
      <alignment vertical="center" shrinkToFit="1"/>
    </xf>
    <xf numFmtId="0" fontId="25" fillId="0" borderId="31" xfId="2" applyFont="1" applyFill="1" applyBorder="1" applyAlignment="1">
      <alignment vertical="center" shrinkToFit="1"/>
    </xf>
    <xf numFmtId="0" fontId="25" fillId="0" borderId="64" xfId="2" applyFont="1" applyFill="1" applyBorder="1" applyAlignment="1">
      <alignment vertical="center" shrinkToFit="1"/>
    </xf>
    <xf numFmtId="0" fontId="0" fillId="0" borderId="67" xfId="0"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57" xfId="0" applyFont="1" applyBorder="1" applyAlignment="1">
      <alignment horizontal="center" vertical="center"/>
    </xf>
    <xf numFmtId="0" fontId="26" fillId="0" borderId="76" xfId="0" applyFont="1" applyBorder="1" applyAlignment="1">
      <alignment horizontal="center" vertical="center"/>
    </xf>
    <xf numFmtId="0" fontId="21" fillId="0" borderId="42"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5" fillId="0" borderId="28" xfId="2" applyFont="1" applyFill="1" applyBorder="1" applyAlignment="1">
      <alignment vertical="center"/>
    </xf>
    <xf numFmtId="0" fontId="25" fillId="0" borderId="29" xfId="2" applyFont="1" applyFill="1" applyBorder="1" applyAlignment="1">
      <alignment vertical="center"/>
    </xf>
    <xf numFmtId="0" fontId="25" fillId="0" borderId="51" xfId="2" applyFont="1" applyFill="1" applyBorder="1" applyAlignment="1">
      <alignment vertical="center"/>
    </xf>
    <xf numFmtId="0" fontId="26" fillId="0" borderId="67" xfId="0" applyFont="1" applyFill="1" applyBorder="1" applyAlignment="1">
      <alignment vertical="center"/>
    </xf>
    <xf numFmtId="0" fontId="26" fillId="0" borderId="22" xfId="0" applyFont="1" applyFill="1" applyBorder="1" applyAlignment="1">
      <alignment vertical="center"/>
    </xf>
    <xf numFmtId="0" fontId="26" fillId="0" borderId="23" xfId="0" applyFont="1" applyFill="1" applyBorder="1" applyAlignment="1">
      <alignment vertical="center"/>
    </xf>
    <xf numFmtId="0" fontId="0" fillId="0" borderId="41"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46" xfId="0" applyBorder="1" applyAlignment="1">
      <alignment horizontal="center" vertical="center" wrapText="1"/>
    </xf>
    <xf numFmtId="0" fontId="0" fillId="0" borderId="0" xfId="0" applyBorder="1" applyAlignment="1">
      <alignment horizontal="center" vertical="center" wrapText="1"/>
    </xf>
    <xf numFmtId="0" fontId="0" fillId="0" borderId="50" xfId="0" applyBorder="1" applyAlignment="1">
      <alignment horizontal="center" vertical="center" wrapText="1"/>
    </xf>
    <xf numFmtId="0" fontId="0" fillId="0" borderId="9" xfId="0" applyBorder="1" applyAlignment="1">
      <alignment horizontal="center" vertical="center" shrinkToFit="1"/>
    </xf>
    <xf numFmtId="0" fontId="0" fillId="0" borderId="10" xfId="0" applyBorder="1">
      <alignment vertical="center"/>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25" fillId="0" borderId="24" xfId="2" applyFont="1" applyFill="1" applyBorder="1" applyAlignment="1">
      <alignment vertical="center"/>
    </xf>
    <xf numFmtId="0" fontId="25" fillId="0" borderId="25" xfId="2" applyFont="1" applyFill="1" applyBorder="1" applyAlignment="1">
      <alignment vertical="center"/>
    </xf>
    <xf numFmtId="0" fontId="25" fillId="0" borderId="26" xfId="2" applyFont="1" applyFill="1" applyBorder="1" applyAlignment="1">
      <alignment vertical="center"/>
    </xf>
    <xf numFmtId="0" fontId="25" fillId="0" borderId="9" xfId="2" applyFont="1" applyFill="1" applyBorder="1" applyAlignment="1">
      <alignment vertical="center"/>
    </xf>
    <xf numFmtId="0" fontId="25" fillId="0" borderId="10" xfId="2" applyFont="1" applyFill="1" applyBorder="1" applyAlignment="1">
      <alignment vertical="center"/>
    </xf>
    <xf numFmtId="0" fontId="25" fillId="0" borderId="27" xfId="2" applyFont="1" applyFill="1" applyBorder="1" applyAlignment="1">
      <alignment vertical="center"/>
    </xf>
    <xf numFmtId="0" fontId="25" fillId="0" borderId="24" xfId="2" applyFont="1" applyFill="1" applyBorder="1" applyAlignment="1">
      <alignment vertical="center" shrinkToFit="1"/>
    </xf>
    <xf numFmtId="0" fontId="25" fillId="0" borderId="25" xfId="2" applyFont="1" applyFill="1" applyBorder="1" applyAlignment="1">
      <alignment vertical="center" shrinkToFit="1"/>
    </xf>
    <xf numFmtId="0" fontId="25" fillId="0" borderId="26" xfId="2" applyFont="1" applyFill="1" applyBorder="1" applyAlignment="1">
      <alignment vertical="center" shrinkToFit="1"/>
    </xf>
    <xf numFmtId="0" fontId="21" fillId="0" borderId="28"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6"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57"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42"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68" xfId="0" applyFont="1" applyFill="1" applyBorder="1" applyAlignment="1">
      <alignment horizontal="center" vertical="center" shrinkToFit="1"/>
    </xf>
    <xf numFmtId="177" fontId="21" fillId="0" borderId="67" xfId="0" applyNumberFormat="1" applyFont="1" applyFill="1" applyBorder="1" applyAlignment="1">
      <alignment horizontal="center" vertical="center" shrinkToFit="1"/>
    </xf>
    <xf numFmtId="177" fontId="21" fillId="0" borderId="22" xfId="0" applyNumberFormat="1" applyFont="1" applyFill="1" applyBorder="1" applyAlignment="1">
      <alignment horizontal="center" vertical="center" shrinkToFit="1"/>
    </xf>
    <xf numFmtId="177" fontId="21" fillId="0" borderId="23" xfId="0" applyNumberFormat="1" applyFont="1" applyFill="1" applyBorder="1" applyAlignment="1">
      <alignment horizontal="center" vertical="center" shrinkToFit="1"/>
    </xf>
    <xf numFmtId="0" fontId="21" fillId="0" borderId="24"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27" xfId="0" applyFont="1" applyFill="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wrapText="1"/>
    </xf>
    <xf numFmtId="0" fontId="59" fillId="0" borderId="0" xfId="0" applyFont="1" applyAlignment="1">
      <alignment horizontal="distributed" vertical="center" justifyLastLine="1"/>
    </xf>
    <xf numFmtId="0" fontId="59" fillId="0" borderId="8" xfId="0" applyFont="1" applyBorder="1" applyAlignment="1">
      <alignment horizontal="distributed" vertical="center" justifyLastLine="1"/>
    </xf>
    <xf numFmtId="0" fontId="0" fillId="0" borderId="0" xfId="0" applyAlignment="1">
      <alignment horizontal="center" vertical="center"/>
    </xf>
    <xf numFmtId="0" fontId="0" fillId="0" borderId="0" xfId="0" applyAlignment="1">
      <alignment horizontal="left" vertical="center" wrapText="1"/>
    </xf>
    <xf numFmtId="176" fontId="28" fillId="0" borderId="0" xfId="0" applyNumberFormat="1" applyFont="1" applyAlignment="1">
      <alignment horizontal="left" vertical="center"/>
    </xf>
    <xf numFmtId="0" fontId="35" fillId="0" borderId="0" xfId="0" applyFont="1" applyBorder="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wrapText="1"/>
    </xf>
    <xf numFmtId="0" fontId="35" fillId="0" borderId="0" xfId="0" applyFont="1" applyBorder="1" applyAlignment="1">
      <alignment horizontal="center" vertical="center"/>
    </xf>
    <xf numFmtId="0" fontId="35" fillId="0" borderId="0" xfId="0" applyFont="1" applyBorder="1" applyAlignment="1">
      <alignment horizontal="left" vertical="center" wrapText="1"/>
    </xf>
    <xf numFmtId="0" fontId="35" fillId="0" borderId="0" xfId="0" applyFont="1" applyBorder="1" applyAlignment="1">
      <alignment horizontal="left" vertical="center"/>
    </xf>
    <xf numFmtId="0" fontId="39" fillId="0" borderId="0" xfId="0" applyFont="1" applyAlignment="1">
      <alignment horizontal="center" vertical="center"/>
    </xf>
    <xf numFmtId="0" fontId="38" fillId="0" borderId="8" xfId="0" applyFont="1" applyBorder="1" applyAlignment="1">
      <alignment horizontal="center" vertical="center"/>
    </xf>
    <xf numFmtId="0" fontId="38" fillId="0" borderId="14" xfId="0" applyFont="1" applyBorder="1" applyAlignment="1">
      <alignment horizontal="center" vertical="center"/>
    </xf>
    <xf numFmtId="0" fontId="38" fillId="0" borderId="12" xfId="0" applyFont="1" applyBorder="1" applyAlignment="1">
      <alignment horizontal="center" vertical="center"/>
    </xf>
    <xf numFmtId="0" fontId="39" fillId="0" borderId="0" xfId="0" applyFont="1" applyBorder="1" applyAlignment="1">
      <alignment horizontal="center" vertical="center"/>
    </xf>
    <xf numFmtId="0" fontId="38" fillId="0" borderId="41" xfId="0" applyFont="1" applyBorder="1" applyAlignment="1">
      <alignment horizontal="center" vertical="center"/>
    </xf>
    <xf numFmtId="0" fontId="38" fillId="0" borderId="36" xfId="0" applyFont="1" applyBorder="1" applyAlignment="1">
      <alignment horizontal="center" vertical="center"/>
    </xf>
    <xf numFmtId="0" fontId="9" fillId="3" borderId="0" xfId="0" applyFont="1" applyFill="1">
      <alignment vertical="center"/>
    </xf>
    <xf numFmtId="0" fontId="20" fillId="3" borderId="0" xfId="0" applyFont="1" applyFill="1">
      <alignment vertical="center"/>
    </xf>
    <xf numFmtId="0" fontId="0" fillId="3" borderId="0" xfId="0" applyFill="1">
      <alignment vertical="center"/>
    </xf>
    <xf numFmtId="0" fontId="9" fillId="0" borderId="0" xfId="0" applyFont="1" applyFill="1">
      <alignment vertical="center"/>
    </xf>
    <xf numFmtId="0" fontId="20" fillId="0" borderId="0" xfId="0" applyFont="1" applyFill="1">
      <alignment vertical="center"/>
    </xf>
  </cellXfs>
  <cellStyles count="5">
    <cellStyle name="ハイパーリンク" xfId="3" builtinId="8"/>
    <cellStyle name="桁区切り" xfId="1" builtinId="6"/>
    <cellStyle name="標準" xfId="0" builtinId="0"/>
    <cellStyle name="標準 2" xfId="4"/>
    <cellStyle name="標準_Sheet1" xfId="2"/>
  </cellStyles>
  <dxfs count="4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border>
        <right/>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FFFF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E$112" lockText="1" noThreeD="1"/>
</file>

<file path=xl/ctrlProps/ctrlProp10.xml><?xml version="1.0" encoding="utf-8"?>
<formControlPr xmlns="http://schemas.microsoft.com/office/spreadsheetml/2009/9/main" objectType="CheckBox" fmlaLink="$E$112" lockText="1" noThreeD="1"/>
</file>

<file path=xl/ctrlProps/ctrlProp100.xml><?xml version="1.0" encoding="utf-8"?>
<formControlPr xmlns="http://schemas.microsoft.com/office/spreadsheetml/2009/9/main" objectType="CheckBox" fmlaLink="$E132" lockText="1" noThreeD="1"/>
</file>

<file path=xl/ctrlProps/ctrlProp101.xml><?xml version="1.0" encoding="utf-8"?>
<formControlPr xmlns="http://schemas.microsoft.com/office/spreadsheetml/2009/9/main" objectType="CheckBox" fmlaLink="$E133" lockText="1" noThreeD="1"/>
</file>

<file path=xl/ctrlProps/ctrlProp102.xml><?xml version="1.0" encoding="utf-8"?>
<formControlPr xmlns="http://schemas.microsoft.com/office/spreadsheetml/2009/9/main" objectType="CheckBox" fmlaLink="$E134" lockText="1" noThreeD="1"/>
</file>

<file path=xl/ctrlProps/ctrlProp103.xml><?xml version="1.0" encoding="utf-8"?>
<formControlPr xmlns="http://schemas.microsoft.com/office/spreadsheetml/2009/9/main" objectType="CheckBox" fmlaLink="$E135" lockText="1" noThreeD="1"/>
</file>

<file path=xl/ctrlProps/ctrlProp104.xml><?xml version="1.0" encoding="utf-8"?>
<formControlPr xmlns="http://schemas.microsoft.com/office/spreadsheetml/2009/9/main" objectType="CheckBox" fmlaLink="$E136" lockText="1" noThreeD="1"/>
</file>

<file path=xl/ctrlProps/ctrlProp105.xml><?xml version="1.0" encoding="utf-8"?>
<formControlPr xmlns="http://schemas.microsoft.com/office/spreadsheetml/2009/9/main" objectType="CheckBox" fmlaLink="$E137" lockText="1" noThreeD="1"/>
</file>

<file path=xl/ctrlProps/ctrlProp106.xml><?xml version="1.0" encoding="utf-8"?>
<formControlPr xmlns="http://schemas.microsoft.com/office/spreadsheetml/2009/9/main" objectType="CheckBox" fmlaLink="$E138" lockText="1" noThreeD="1"/>
</file>

<file path=xl/ctrlProps/ctrlProp107.xml><?xml version="1.0" encoding="utf-8"?>
<formControlPr xmlns="http://schemas.microsoft.com/office/spreadsheetml/2009/9/main" objectType="CheckBox" fmlaLink="$E139" lockText="1" noThreeD="1"/>
</file>

<file path=xl/ctrlProps/ctrlProp108.xml><?xml version="1.0" encoding="utf-8"?>
<formControlPr xmlns="http://schemas.microsoft.com/office/spreadsheetml/2009/9/main" objectType="CheckBox" fmlaLink="$E140" lockText="1" noThreeD="1"/>
</file>

<file path=xl/ctrlProps/ctrlProp109.xml><?xml version="1.0" encoding="utf-8"?>
<formControlPr xmlns="http://schemas.microsoft.com/office/spreadsheetml/2009/9/main" objectType="CheckBox" fmlaLink="$E141" lockText="1" noThreeD="1"/>
</file>

<file path=xl/ctrlProps/ctrlProp11.xml><?xml version="1.0" encoding="utf-8"?>
<formControlPr xmlns="http://schemas.microsoft.com/office/spreadsheetml/2009/9/main" objectType="CheckBox" fmlaLink="$E$112" lockText="1" noThreeD="1"/>
</file>

<file path=xl/ctrlProps/ctrlProp110.xml><?xml version="1.0" encoding="utf-8"?>
<formControlPr xmlns="http://schemas.microsoft.com/office/spreadsheetml/2009/9/main" objectType="CheckBox" fmlaLink="$E142" lockText="1" noThreeD="1"/>
</file>

<file path=xl/ctrlProps/ctrlProp111.xml><?xml version="1.0" encoding="utf-8"?>
<formControlPr xmlns="http://schemas.microsoft.com/office/spreadsheetml/2009/9/main" objectType="CheckBox" fmlaLink="$E143" lockText="1" noThreeD="1"/>
</file>

<file path=xl/ctrlProps/ctrlProp112.xml><?xml version="1.0" encoding="utf-8"?>
<formControlPr xmlns="http://schemas.microsoft.com/office/spreadsheetml/2009/9/main" objectType="CheckBox" fmlaLink="$E144" lockText="1" noThreeD="1"/>
</file>

<file path=xl/ctrlProps/ctrlProp113.xml><?xml version="1.0" encoding="utf-8"?>
<formControlPr xmlns="http://schemas.microsoft.com/office/spreadsheetml/2009/9/main" objectType="CheckBox" fmlaLink="$E147" lockText="1" noThreeD="1"/>
</file>

<file path=xl/ctrlProps/ctrlProp114.xml><?xml version="1.0" encoding="utf-8"?>
<formControlPr xmlns="http://schemas.microsoft.com/office/spreadsheetml/2009/9/main" objectType="CheckBox" fmlaLink="$E148" lockText="1" noThreeD="1"/>
</file>

<file path=xl/ctrlProps/ctrlProp115.xml><?xml version="1.0" encoding="utf-8"?>
<formControlPr xmlns="http://schemas.microsoft.com/office/spreadsheetml/2009/9/main" objectType="CheckBox" fmlaLink="$E149" lockText="1" noThreeD="1"/>
</file>

<file path=xl/ctrlProps/ctrlProp116.xml><?xml version="1.0" encoding="utf-8"?>
<formControlPr xmlns="http://schemas.microsoft.com/office/spreadsheetml/2009/9/main" objectType="CheckBox" fmlaLink="$E150" lockText="1" noThreeD="1"/>
</file>

<file path=xl/ctrlProps/ctrlProp117.xml><?xml version="1.0" encoding="utf-8"?>
<formControlPr xmlns="http://schemas.microsoft.com/office/spreadsheetml/2009/9/main" objectType="CheckBox" fmlaLink="$E151" lockText="1" noThreeD="1"/>
</file>

<file path=xl/ctrlProps/ctrlProp118.xml><?xml version="1.0" encoding="utf-8"?>
<formControlPr xmlns="http://schemas.microsoft.com/office/spreadsheetml/2009/9/main" objectType="CheckBox" fmlaLink="$E152" lockText="1" noThreeD="1"/>
</file>

<file path=xl/ctrlProps/ctrlProp119.xml><?xml version="1.0" encoding="utf-8"?>
<formControlPr xmlns="http://schemas.microsoft.com/office/spreadsheetml/2009/9/main" objectType="CheckBox" fmlaLink="$E153" lockText="1" noThreeD="1"/>
</file>

<file path=xl/ctrlProps/ctrlProp12.xml><?xml version="1.0" encoding="utf-8"?>
<formControlPr xmlns="http://schemas.microsoft.com/office/spreadsheetml/2009/9/main" objectType="CheckBox" fmlaLink="$E$112" lockText="1" noThreeD="1"/>
</file>

<file path=xl/ctrlProps/ctrlProp120.xml><?xml version="1.0" encoding="utf-8"?>
<formControlPr xmlns="http://schemas.microsoft.com/office/spreadsheetml/2009/9/main" objectType="CheckBox" fmlaLink="$E145" lockText="1" noThreeD="1"/>
</file>

<file path=xl/ctrlProps/ctrlProp121.xml><?xml version="1.0" encoding="utf-8"?>
<formControlPr xmlns="http://schemas.microsoft.com/office/spreadsheetml/2009/9/main" objectType="CheckBox" fmlaLink="$L$15" lockText="1" noThreeD="1"/>
</file>

<file path=xl/ctrlProps/ctrlProp122.xml><?xml version="1.0" encoding="utf-8"?>
<formControlPr xmlns="http://schemas.microsoft.com/office/spreadsheetml/2009/9/main" objectType="CheckBox" fmlaLink="$L$16" lockText="1" noThreeD="1"/>
</file>

<file path=xl/ctrlProps/ctrlProp123.xml><?xml version="1.0" encoding="utf-8"?>
<formControlPr xmlns="http://schemas.microsoft.com/office/spreadsheetml/2009/9/main" objectType="CheckBox" fmlaLink="$L$17" lockText="1" noThreeD="1"/>
</file>

<file path=xl/ctrlProps/ctrlProp124.xml><?xml version="1.0" encoding="utf-8"?>
<formControlPr xmlns="http://schemas.microsoft.com/office/spreadsheetml/2009/9/main" objectType="CheckBox" fmlaLink="$E151" lockText="1" noThreeD="1"/>
</file>

<file path=xl/ctrlProps/ctrlProp125.xml><?xml version="1.0" encoding="utf-8"?>
<formControlPr xmlns="http://schemas.microsoft.com/office/spreadsheetml/2009/9/main" objectType="CheckBox" fmlaLink="$E$152" lockText="1" noThreeD="1"/>
</file>

<file path=xl/ctrlProps/ctrlProp126.xml><?xml version="1.0" encoding="utf-8"?>
<formControlPr xmlns="http://schemas.microsoft.com/office/spreadsheetml/2009/9/main" objectType="CheckBox" fmlaLink="$E151" lockText="1" noThreeD="1"/>
</file>

<file path=xl/ctrlProps/ctrlProp127.xml><?xml version="1.0" encoding="utf-8"?>
<formControlPr xmlns="http://schemas.microsoft.com/office/spreadsheetml/2009/9/main" objectType="CheckBox" fmlaLink="$E$153" lockText="1" noThreeD="1"/>
</file>

<file path=xl/ctrlProps/ctrlProp128.xml><?xml version="1.0" encoding="utf-8"?>
<formControlPr xmlns="http://schemas.microsoft.com/office/spreadsheetml/2009/9/main" objectType="CheckBox" fmlaLink="$AE$43" lockText="1" noThreeD="1"/>
</file>

<file path=xl/ctrlProps/ctrlProp129.xml><?xml version="1.0" encoding="utf-8"?>
<formControlPr xmlns="http://schemas.microsoft.com/office/spreadsheetml/2009/9/main" objectType="CheckBox" fmlaLink="$AF$43" lockText="1" noThreeD="1"/>
</file>

<file path=xl/ctrlProps/ctrlProp13.xml><?xml version="1.0" encoding="utf-8"?>
<formControlPr xmlns="http://schemas.microsoft.com/office/spreadsheetml/2009/9/main" objectType="CheckBox" fmlaLink="$E$112" lockText="1" noThreeD="1"/>
</file>

<file path=xl/ctrlProps/ctrlProp130.xml><?xml version="1.0" encoding="utf-8"?>
<formControlPr xmlns="http://schemas.microsoft.com/office/spreadsheetml/2009/9/main" objectType="CheckBox" fmlaLink="$AH$43" lockText="1" noThreeD="1"/>
</file>

<file path=xl/ctrlProps/ctrlProp131.xml><?xml version="1.0" encoding="utf-8"?>
<formControlPr xmlns="http://schemas.microsoft.com/office/spreadsheetml/2009/9/main" objectType="CheckBox" fmlaLink="入力シート!$E$112" lockText="1" noThreeD="1"/>
</file>

<file path=xl/ctrlProps/ctrlProp132.xml><?xml version="1.0" encoding="utf-8"?>
<formControlPr xmlns="http://schemas.microsoft.com/office/spreadsheetml/2009/9/main" objectType="CheckBox" fmlaLink="入力シート!$E$113" lockText="1" noThreeD="1"/>
</file>

<file path=xl/ctrlProps/ctrlProp133.xml><?xml version="1.0" encoding="utf-8"?>
<formControlPr xmlns="http://schemas.microsoft.com/office/spreadsheetml/2009/9/main" objectType="CheckBox" fmlaLink="入力シート!$E$114" lockText="1" noThreeD="1"/>
</file>

<file path=xl/ctrlProps/ctrlProp134.xml><?xml version="1.0" encoding="utf-8"?>
<formControlPr xmlns="http://schemas.microsoft.com/office/spreadsheetml/2009/9/main" objectType="CheckBox" fmlaLink="入力シート!$E$115" lockText="1" noThreeD="1"/>
</file>

<file path=xl/ctrlProps/ctrlProp135.xml><?xml version="1.0" encoding="utf-8"?>
<formControlPr xmlns="http://schemas.microsoft.com/office/spreadsheetml/2009/9/main" objectType="CheckBox" fmlaLink="入力シート!$E$116" lockText="1" noThreeD="1"/>
</file>

<file path=xl/ctrlProps/ctrlProp136.xml><?xml version="1.0" encoding="utf-8"?>
<formControlPr xmlns="http://schemas.microsoft.com/office/spreadsheetml/2009/9/main" objectType="CheckBox" fmlaLink="入力シート!$E$117" lockText="1" noThreeD="1"/>
</file>

<file path=xl/ctrlProps/ctrlProp137.xml><?xml version="1.0" encoding="utf-8"?>
<formControlPr xmlns="http://schemas.microsoft.com/office/spreadsheetml/2009/9/main" objectType="CheckBox" fmlaLink="入力シート!$E$118" lockText="1" noThreeD="1"/>
</file>

<file path=xl/ctrlProps/ctrlProp138.xml><?xml version="1.0" encoding="utf-8"?>
<formControlPr xmlns="http://schemas.microsoft.com/office/spreadsheetml/2009/9/main" objectType="CheckBox" fmlaLink="入力シート!$E$119" lockText="1" noThreeD="1"/>
</file>

<file path=xl/ctrlProps/ctrlProp139.xml><?xml version="1.0" encoding="utf-8"?>
<formControlPr xmlns="http://schemas.microsoft.com/office/spreadsheetml/2009/9/main" objectType="CheckBox" fmlaLink="入力シート!$E$120" lockText="1" noThreeD="1"/>
</file>

<file path=xl/ctrlProps/ctrlProp14.xml><?xml version="1.0" encoding="utf-8"?>
<formControlPr xmlns="http://schemas.microsoft.com/office/spreadsheetml/2009/9/main" objectType="CheckBox" fmlaLink="$E$112" lockText="1" noThreeD="1"/>
</file>

<file path=xl/ctrlProps/ctrlProp140.xml><?xml version="1.0" encoding="utf-8"?>
<formControlPr xmlns="http://schemas.microsoft.com/office/spreadsheetml/2009/9/main" objectType="CheckBox" fmlaLink="入力シート!$E$121" lockText="1" noThreeD="1"/>
</file>

<file path=xl/ctrlProps/ctrlProp141.xml><?xml version="1.0" encoding="utf-8"?>
<formControlPr xmlns="http://schemas.microsoft.com/office/spreadsheetml/2009/9/main" objectType="CheckBox" fmlaLink="入力シート!$E$122" lockText="1" noThreeD="1"/>
</file>

<file path=xl/ctrlProps/ctrlProp142.xml><?xml version="1.0" encoding="utf-8"?>
<formControlPr xmlns="http://schemas.microsoft.com/office/spreadsheetml/2009/9/main" objectType="CheckBox" fmlaLink="入力シート!$E$123" lockText="1" noThreeD="1"/>
</file>

<file path=xl/ctrlProps/ctrlProp143.xml><?xml version="1.0" encoding="utf-8"?>
<formControlPr xmlns="http://schemas.microsoft.com/office/spreadsheetml/2009/9/main" objectType="CheckBox" fmlaLink="入力シート!$E$124" lockText="1" noThreeD="1"/>
</file>

<file path=xl/ctrlProps/ctrlProp144.xml><?xml version="1.0" encoding="utf-8"?>
<formControlPr xmlns="http://schemas.microsoft.com/office/spreadsheetml/2009/9/main" objectType="CheckBox" fmlaLink="入力シート!$E$125" lockText="1" noThreeD="1"/>
</file>

<file path=xl/ctrlProps/ctrlProp145.xml><?xml version="1.0" encoding="utf-8"?>
<formControlPr xmlns="http://schemas.microsoft.com/office/spreadsheetml/2009/9/main" objectType="CheckBox" fmlaLink="入力シート!$E$126" lockText="1" noThreeD="1"/>
</file>

<file path=xl/ctrlProps/ctrlProp146.xml><?xml version="1.0" encoding="utf-8"?>
<formControlPr xmlns="http://schemas.microsoft.com/office/spreadsheetml/2009/9/main" objectType="CheckBox" fmlaLink="入力シート!$E$127" lockText="1" noThreeD="1"/>
</file>

<file path=xl/ctrlProps/ctrlProp147.xml><?xml version="1.0" encoding="utf-8"?>
<formControlPr xmlns="http://schemas.microsoft.com/office/spreadsheetml/2009/9/main" objectType="CheckBox" fmlaLink="入力シート!$E$128" lockText="1" noThreeD="1"/>
</file>

<file path=xl/ctrlProps/ctrlProp148.xml><?xml version="1.0" encoding="utf-8"?>
<formControlPr xmlns="http://schemas.microsoft.com/office/spreadsheetml/2009/9/main" objectType="CheckBox" fmlaLink="入力シート!$E$129" lockText="1" noThreeD="1"/>
</file>

<file path=xl/ctrlProps/ctrlProp149.xml><?xml version="1.0" encoding="utf-8"?>
<formControlPr xmlns="http://schemas.microsoft.com/office/spreadsheetml/2009/9/main" objectType="CheckBox" fmlaLink="入力シート!$E$130" lockText="1" noThreeD="1"/>
</file>

<file path=xl/ctrlProps/ctrlProp15.xml><?xml version="1.0" encoding="utf-8"?>
<formControlPr xmlns="http://schemas.microsoft.com/office/spreadsheetml/2009/9/main" objectType="CheckBox" fmlaLink="$E$112" lockText="1" noThreeD="1"/>
</file>

<file path=xl/ctrlProps/ctrlProp150.xml><?xml version="1.0" encoding="utf-8"?>
<formControlPr xmlns="http://schemas.microsoft.com/office/spreadsheetml/2009/9/main" objectType="CheckBox" fmlaLink="入力シート!$E$131" lockText="1" noThreeD="1"/>
</file>

<file path=xl/ctrlProps/ctrlProp151.xml><?xml version="1.0" encoding="utf-8"?>
<formControlPr xmlns="http://schemas.microsoft.com/office/spreadsheetml/2009/9/main" objectType="CheckBox" fmlaLink="入力シート!$E$132" lockText="1" noThreeD="1"/>
</file>

<file path=xl/ctrlProps/ctrlProp152.xml><?xml version="1.0" encoding="utf-8"?>
<formControlPr xmlns="http://schemas.microsoft.com/office/spreadsheetml/2009/9/main" objectType="CheckBox" fmlaLink="入力シート!$E$133" lockText="1" noThreeD="1"/>
</file>

<file path=xl/ctrlProps/ctrlProp153.xml><?xml version="1.0" encoding="utf-8"?>
<formControlPr xmlns="http://schemas.microsoft.com/office/spreadsheetml/2009/9/main" objectType="CheckBox" fmlaLink="入力シート!$E$134" lockText="1" noThreeD="1"/>
</file>

<file path=xl/ctrlProps/ctrlProp154.xml><?xml version="1.0" encoding="utf-8"?>
<formControlPr xmlns="http://schemas.microsoft.com/office/spreadsheetml/2009/9/main" objectType="CheckBox" fmlaLink="入力シート!$E$135" lockText="1" noThreeD="1"/>
</file>

<file path=xl/ctrlProps/ctrlProp155.xml><?xml version="1.0" encoding="utf-8"?>
<formControlPr xmlns="http://schemas.microsoft.com/office/spreadsheetml/2009/9/main" objectType="CheckBox" fmlaLink="入力シート!$E$136" lockText="1" noThreeD="1"/>
</file>

<file path=xl/ctrlProps/ctrlProp156.xml><?xml version="1.0" encoding="utf-8"?>
<formControlPr xmlns="http://schemas.microsoft.com/office/spreadsheetml/2009/9/main" objectType="CheckBox" fmlaLink="入力シート!$E$137" lockText="1" noThreeD="1"/>
</file>

<file path=xl/ctrlProps/ctrlProp157.xml><?xml version="1.0" encoding="utf-8"?>
<formControlPr xmlns="http://schemas.microsoft.com/office/spreadsheetml/2009/9/main" objectType="CheckBox" fmlaLink="入力シート!$E$138" lockText="1" noThreeD="1"/>
</file>

<file path=xl/ctrlProps/ctrlProp158.xml><?xml version="1.0" encoding="utf-8"?>
<formControlPr xmlns="http://schemas.microsoft.com/office/spreadsheetml/2009/9/main" objectType="CheckBox" fmlaLink="入力シート!$E$139" lockText="1" noThreeD="1"/>
</file>

<file path=xl/ctrlProps/ctrlProp159.xml><?xml version="1.0" encoding="utf-8"?>
<formControlPr xmlns="http://schemas.microsoft.com/office/spreadsheetml/2009/9/main" objectType="CheckBox" fmlaLink="入力シート!$E$140" lockText="1" noThreeD="1"/>
</file>

<file path=xl/ctrlProps/ctrlProp16.xml><?xml version="1.0" encoding="utf-8"?>
<formControlPr xmlns="http://schemas.microsoft.com/office/spreadsheetml/2009/9/main" objectType="CheckBox" fmlaLink="$E$112" lockText="1" noThreeD="1"/>
</file>

<file path=xl/ctrlProps/ctrlProp160.xml><?xml version="1.0" encoding="utf-8"?>
<formControlPr xmlns="http://schemas.microsoft.com/office/spreadsheetml/2009/9/main" objectType="CheckBox" fmlaLink="入力シート!$E$141" lockText="1" noThreeD="1"/>
</file>

<file path=xl/ctrlProps/ctrlProp161.xml><?xml version="1.0" encoding="utf-8"?>
<formControlPr xmlns="http://schemas.microsoft.com/office/spreadsheetml/2009/9/main" objectType="CheckBox" fmlaLink="入力シート!$E$142" lockText="1" noThreeD="1"/>
</file>

<file path=xl/ctrlProps/ctrlProp162.xml><?xml version="1.0" encoding="utf-8"?>
<formControlPr xmlns="http://schemas.microsoft.com/office/spreadsheetml/2009/9/main" objectType="CheckBox" fmlaLink="入力シート!$E$143" lockText="1" noThreeD="1"/>
</file>

<file path=xl/ctrlProps/ctrlProp163.xml><?xml version="1.0" encoding="utf-8"?>
<formControlPr xmlns="http://schemas.microsoft.com/office/spreadsheetml/2009/9/main" objectType="CheckBox" fmlaLink="入力シート!$E$144" lockText="1" noThreeD="1"/>
</file>

<file path=xl/ctrlProps/ctrlProp164.xml><?xml version="1.0" encoding="utf-8"?>
<formControlPr xmlns="http://schemas.microsoft.com/office/spreadsheetml/2009/9/main" objectType="CheckBox" fmlaLink="入力シート!$E$145" lockText="1" noThreeD="1"/>
</file>

<file path=xl/ctrlProps/ctrlProp165.xml><?xml version="1.0" encoding="utf-8"?>
<formControlPr xmlns="http://schemas.microsoft.com/office/spreadsheetml/2009/9/main" objectType="CheckBox" fmlaLink="入力シート!$E$147" lockText="1" noThreeD="1"/>
</file>

<file path=xl/ctrlProps/ctrlProp166.xml><?xml version="1.0" encoding="utf-8"?>
<formControlPr xmlns="http://schemas.microsoft.com/office/spreadsheetml/2009/9/main" objectType="CheckBox" fmlaLink="入力シート!$E$148" lockText="1" noThreeD="1"/>
</file>

<file path=xl/ctrlProps/ctrlProp167.xml><?xml version="1.0" encoding="utf-8"?>
<formControlPr xmlns="http://schemas.microsoft.com/office/spreadsheetml/2009/9/main" objectType="CheckBox" fmlaLink="入力シート!$E$149" lockText="1" noThreeD="1"/>
</file>

<file path=xl/ctrlProps/ctrlProp168.xml><?xml version="1.0" encoding="utf-8"?>
<formControlPr xmlns="http://schemas.microsoft.com/office/spreadsheetml/2009/9/main" objectType="CheckBox" fmlaLink="入力シート!$E$150" lockText="1" noThreeD="1"/>
</file>

<file path=xl/ctrlProps/ctrlProp169.xml><?xml version="1.0" encoding="utf-8"?>
<formControlPr xmlns="http://schemas.microsoft.com/office/spreadsheetml/2009/9/main" objectType="CheckBox" fmlaLink="入力シート!$E$151" lockText="1" noThreeD="1"/>
</file>

<file path=xl/ctrlProps/ctrlProp17.xml><?xml version="1.0" encoding="utf-8"?>
<formControlPr xmlns="http://schemas.microsoft.com/office/spreadsheetml/2009/9/main" objectType="CheckBox" fmlaLink="$E$112" lockText="1" noThreeD="1"/>
</file>

<file path=xl/ctrlProps/ctrlProp170.xml><?xml version="1.0" encoding="utf-8"?>
<formControlPr xmlns="http://schemas.microsoft.com/office/spreadsheetml/2009/9/main" objectType="CheckBox" fmlaLink="入力シート!$E$152" lockText="1" noThreeD="1"/>
</file>

<file path=xl/ctrlProps/ctrlProp171.xml><?xml version="1.0" encoding="utf-8"?>
<formControlPr xmlns="http://schemas.microsoft.com/office/spreadsheetml/2009/9/main" objectType="CheckBox" fmlaLink="入力シート!$E$153" lockText="1" noThreeD="1"/>
</file>

<file path=xl/ctrlProps/ctrlProp18.xml><?xml version="1.0" encoding="utf-8"?>
<formControlPr xmlns="http://schemas.microsoft.com/office/spreadsheetml/2009/9/main" objectType="CheckBox" fmlaLink="$E$112"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E$112" lockText="1" noThreeD="1"/>
</file>

<file path=xl/ctrlProps/ctrlProp20.xml><?xml version="1.0" encoding="utf-8"?>
<formControlPr xmlns="http://schemas.microsoft.com/office/spreadsheetml/2009/9/main" objectType="CheckBox" fmlaLink="$E$112" lockText="1" noThreeD="1"/>
</file>

<file path=xl/ctrlProps/ctrlProp21.xml><?xml version="1.0" encoding="utf-8"?>
<formControlPr xmlns="http://schemas.microsoft.com/office/spreadsheetml/2009/9/main" objectType="CheckBox" fmlaLink="$E$112" lockText="1" noThreeD="1"/>
</file>

<file path=xl/ctrlProps/ctrlProp22.xml><?xml version="1.0" encoding="utf-8"?>
<formControlPr xmlns="http://schemas.microsoft.com/office/spreadsheetml/2009/9/main" objectType="CheckBox" fmlaLink="$E$112" lockText="1" noThreeD="1"/>
</file>

<file path=xl/ctrlProps/ctrlProp23.xml><?xml version="1.0" encoding="utf-8"?>
<formControlPr xmlns="http://schemas.microsoft.com/office/spreadsheetml/2009/9/main" objectType="CheckBox" fmlaLink="$E$112" lockText="1" noThreeD="1"/>
</file>

<file path=xl/ctrlProps/ctrlProp24.xml><?xml version="1.0" encoding="utf-8"?>
<formControlPr xmlns="http://schemas.microsoft.com/office/spreadsheetml/2009/9/main" objectType="CheckBox" fmlaLink="$E$112" lockText="1" noThreeD="1"/>
</file>

<file path=xl/ctrlProps/ctrlProp25.xml><?xml version="1.0" encoding="utf-8"?>
<formControlPr xmlns="http://schemas.microsoft.com/office/spreadsheetml/2009/9/main" objectType="CheckBox" fmlaLink="$E$112" lockText="1" noThreeD="1"/>
</file>

<file path=xl/ctrlProps/ctrlProp26.xml><?xml version="1.0" encoding="utf-8"?>
<formControlPr xmlns="http://schemas.microsoft.com/office/spreadsheetml/2009/9/main" objectType="CheckBox" fmlaLink="$E$112" lockText="1" noThreeD="1"/>
</file>

<file path=xl/ctrlProps/ctrlProp27.xml><?xml version="1.0" encoding="utf-8"?>
<formControlPr xmlns="http://schemas.microsoft.com/office/spreadsheetml/2009/9/main" objectType="CheckBox" fmlaLink="$E$112" lockText="1" noThreeD="1"/>
</file>

<file path=xl/ctrlProps/ctrlProp28.xml><?xml version="1.0" encoding="utf-8"?>
<formControlPr xmlns="http://schemas.microsoft.com/office/spreadsheetml/2009/9/main" objectType="CheckBox" fmlaLink="$E$112" lockText="1" noThreeD="1"/>
</file>

<file path=xl/ctrlProps/ctrlProp29.xml><?xml version="1.0" encoding="utf-8"?>
<formControlPr xmlns="http://schemas.microsoft.com/office/spreadsheetml/2009/9/main" objectType="CheckBox" fmlaLink="$E$112" lockText="1" noThreeD="1"/>
</file>

<file path=xl/ctrlProps/ctrlProp3.xml><?xml version="1.0" encoding="utf-8"?>
<formControlPr xmlns="http://schemas.microsoft.com/office/spreadsheetml/2009/9/main" objectType="CheckBox" fmlaLink="$E$112" lockText="1" noThreeD="1"/>
</file>

<file path=xl/ctrlProps/ctrlProp30.xml><?xml version="1.0" encoding="utf-8"?>
<formControlPr xmlns="http://schemas.microsoft.com/office/spreadsheetml/2009/9/main" objectType="CheckBox" fmlaLink="$E$112" lockText="1" noThreeD="1"/>
</file>

<file path=xl/ctrlProps/ctrlProp31.xml><?xml version="1.0" encoding="utf-8"?>
<formControlPr xmlns="http://schemas.microsoft.com/office/spreadsheetml/2009/9/main" objectType="CheckBox" fmlaLink="$E$112" lockText="1" noThreeD="1"/>
</file>

<file path=xl/ctrlProps/ctrlProp32.xml><?xml version="1.0" encoding="utf-8"?>
<formControlPr xmlns="http://schemas.microsoft.com/office/spreadsheetml/2009/9/main" objectType="CheckBox" fmlaLink="$E$112" lockText="1" noThreeD="1"/>
</file>

<file path=xl/ctrlProps/ctrlProp33.xml><?xml version="1.0" encoding="utf-8"?>
<formControlPr xmlns="http://schemas.microsoft.com/office/spreadsheetml/2009/9/main" objectType="CheckBox" fmlaLink="$E$112" lockText="1" noThreeD="1"/>
</file>

<file path=xl/ctrlProps/ctrlProp34.xml><?xml version="1.0" encoding="utf-8"?>
<formControlPr xmlns="http://schemas.microsoft.com/office/spreadsheetml/2009/9/main" objectType="CheckBox" fmlaLink="$E$112" lockText="1" noThreeD="1"/>
</file>

<file path=xl/ctrlProps/ctrlProp35.xml><?xml version="1.0" encoding="utf-8"?>
<formControlPr xmlns="http://schemas.microsoft.com/office/spreadsheetml/2009/9/main" objectType="CheckBox" fmlaLink="$E$112" lockText="1" noThreeD="1"/>
</file>

<file path=xl/ctrlProps/ctrlProp36.xml><?xml version="1.0" encoding="utf-8"?>
<formControlPr xmlns="http://schemas.microsoft.com/office/spreadsheetml/2009/9/main" objectType="CheckBox" fmlaLink="$E112" lockText="1" noThreeD="1"/>
</file>

<file path=xl/ctrlProps/ctrlProp37.xml><?xml version="1.0" encoding="utf-8"?>
<formControlPr xmlns="http://schemas.microsoft.com/office/spreadsheetml/2009/9/main" objectType="CheckBox" fmlaLink="$E113" lockText="1" noThreeD="1"/>
</file>

<file path=xl/ctrlProps/ctrlProp38.xml><?xml version="1.0" encoding="utf-8"?>
<formControlPr xmlns="http://schemas.microsoft.com/office/spreadsheetml/2009/9/main" objectType="CheckBox" fmlaLink="$E114" lockText="1" noThreeD="1"/>
</file>

<file path=xl/ctrlProps/ctrlProp39.xml><?xml version="1.0" encoding="utf-8"?>
<formControlPr xmlns="http://schemas.microsoft.com/office/spreadsheetml/2009/9/main" objectType="CheckBox" fmlaLink="$E115" lockText="1" noThreeD="1"/>
</file>

<file path=xl/ctrlProps/ctrlProp4.xml><?xml version="1.0" encoding="utf-8"?>
<formControlPr xmlns="http://schemas.microsoft.com/office/spreadsheetml/2009/9/main" objectType="CheckBox" fmlaLink="$E$112" lockText="1" noThreeD="1"/>
</file>

<file path=xl/ctrlProps/ctrlProp40.xml><?xml version="1.0" encoding="utf-8"?>
<formControlPr xmlns="http://schemas.microsoft.com/office/spreadsheetml/2009/9/main" objectType="CheckBox" fmlaLink="$E116" lockText="1" noThreeD="1"/>
</file>

<file path=xl/ctrlProps/ctrlProp41.xml><?xml version="1.0" encoding="utf-8"?>
<formControlPr xmlns="http://schemas.microsoft.com/office/spreadsheetml/2009/9/main" objectType="CheckBox" fmlaLink="$E117" lockText="1" noThreeD="1"/>
</file>

<file path=xl/ctrlProps/ctrlProp42.xml><?xml version="1.0" encoding="utf-8"?>
<formControlPr xmlns="http://schemas.microsoft.com/office/spreadsheetml/2009/9/main" objectType="CheckBox" fmlaLink="$E118" lockText="1" noThreeD="1"/>
</file>

<file path=xl/ctrlProps/ctrlProp43.xml><?xml version="1.0" encoding="utf-8"?>
<formControlPr xmlns="http://schemas.microsoft.com/office/spreadsheetml/2009/9/main" objectType="CheckBox" fmlaLink="$E119" lockText="1" noThreeD="1"/>
</file>

<file path=xl/ctrlProps/ctrlProp44.xml><?xml version="1.0" encoding="utf-8"?>
<formControlPr xmlns="http://schemas.microsoft.com/office/spreadsheetml/2009/9/main" objectType="CheckBox" fmlaLink="$E120" lockText="1" noThreeD="1"/>
</file>

<file path=xl/ctrlProps/ctrlProp45.xml><?xml version="1.0" encoding="utf-8"?>
<formControlPr xmlns="http://schemas.microsoft.com/office/spreadsheetml/2009/9/main" objectType="CheckBox" fmlaLink="$E121" lockText="1" noThreeD="1"/>
</file>

<file path=xl/ctrlProps/ctrlProp46.xml><?xml version="1.0" encoding="utf-8"?>
<formControlPr xmlns="http://schemas.microsoft.com/office/spreadsheetml/2009/9/main" objectType="CheckBox" fmlaLink="$E122" lockText="1" noThreeD="1"/>
</file>

<file path=xl/ctrlProps/ctrlProp47.xml><?xml version="1.0" encoding="utf-8"?>
<formControlPr xmlns="http://schemas.microsoft.com/office/spreadsheetml/2009/9/main" objectType="CheckBox" fmlaLink="$E123" lockText="1" noThreeD="1"/>
</file>

<file path=xl/ctrlProps/ctrlProp48.xml><?xml version="1.0" encoding="utf-8"?>
<formControlPr xmlns="http://schemas.microsoft.com/office/spreadsheetml/2009/9/main" objectType="CheckBox" fmlaLink="$E124" lockText="1" noThreeD="1"/>
</file>

<file path=xl/ctrlProps/ctrlProp49.xml><?xml version="1.0" encoding="utf-8"?>
<formControlPr xmlns="http://schemas.microsoft.com/office/spreadsheetml/2009/9/main" objectType="CheckBox" fmlaLink="$E125" lockText="1" noThreeD="1"/>
</file>

<file path=xl/ctrlProps/ctrlProp5.xml><?xml version="1.0" encoding="utf-8"?>
<formControlPr xmlns="http://schemas.microsoft.com/office/spreadsheetml/2009/9/main" objectType="CheckBox" fmlaLink="$E$112" lockText="1" noThreeD="1"/>
</file>

<file path=xl/ctrlProps/ctrlProp50.xml><?xml version="1.0" encoding="utf-8"?>
<formControlPr xmlns="http://schemas.microsoft.com/office/spreadsheetml/2009/9/main" objectType="CheckBox" fmlaLink="$E126" lockText="1" noThreeD="1"/>
</file>

<file path=xl/ctrlProps/ctrlProp51.xml><?xml version="1.0" encoding="utf-8"?>
<formControlPr xmlns="http://schemas.microsoft.com/office/spreadsheetml/2009/9/main" objectType="CheckBox" fmlaLink="$E127" lockText="1" noThreeD="1"/>
</file>

<file path=xl/ctrlProps/ctrlProp52.xml><?xml version="1.0" encoding="utf-8"?>
<formControlPr xmlns="http://schemas.microsoft.com/office/spreadsheetml/2009/9/main" objectType="CheckBox" fmlaLink="$E128" lockText="1" noThreeD="1"/>
</file>

<file path=xl/ctrlProps/ctrlProp53.xml><?xml version="1.0" encoding="utf-8"?>
<formControlPr xmlns="http://schemas.microsoft.com/office/spreadsheetml/2009/9/main" objectType="CheckBox" fmlaLink="$E129" lockText="1" noThreeD="1"/>
</file>

<file path=xl/ctrlProps/ctrlProp54.xml><?xml version="1.0" encoding="utf-8"?>
<formControlPr xmlns="http://schemas.microsoft.com/office/spreadsheetml/2009/9/main" objectType="CheckBox" fmlaLink="$E130" lockText="1" noThreeD="1"/>
</file>

<file path=xl/ctrlProps/ctrlProp55.xml><?xml version="1.0" encoding="utf-8"?>
<formControlPr xmlns="http://schemas.microsoft.com/office/spreadsheetml/2009/9/main" objectType="CheckBox" fmlaLink="$E131" lockText="1" noThreeD="1"/>
</file>

<file path=xl/ctrlProps/ctrlProp56.xml><?xml version="1.0" encoding="utf-8"?>
<formControlPr xmlns="http://schemas.microsoft.com/office/spreadsheetml/2009/9/main" objectType="CheckBox" fmlaLink="$E132" lockText="1" noThreeD="1"/>
</file>

<file path=xl/ctrlProps/ctrlProp57.xml><?xml version="1.0" encoding="utf-8"?>
<formControlPr xmlns="http://schemas.microsoft.com/office/spreadsheetml/2009/9/main" objectType="CheckBox" fmlaLink="$E133" lockText="1" noThreeD="1"/>
</file>

<file path=xl/ctrlProps/ctrlProp58.xml><?xml version="1.0" encoding="utf-8"?>
<formControlPr xmlns="http://schemas.microsoft.com/office/spreadsheetml/2009/9/main" objectType="CheckBox" fmlaLink="$E134" lockText="1" noThreeD="1"/>
</file>

<file path=xl/ctrlProps/ctrlProp59.xml><?xml version="1.0" encoding="utf-8"?>
<formControlPr xmlns="http://schemas.microsoft.com/office/spreadsheetml/2009/9/main" objectType="CheckBox" fmlaLink="$E135" lockText="1" noThreeD="1"/>
</file>

<file path=xl/ctrlProps/ctrlProp6.xml><?xml version="1.0" encoding="utf-8"?>
<formControlPr xmlns="http://schemas.microsoft.com/office/spreadsheetml/2009/9/main" objectType="CheckBox" fmlaLink="$E$112" lockText="1" noThreeD="1"/>
</file>

<file path=xl/ctrlProps/ctrlProp60.xml><?xml version="1.0" encoding="utf-8"?>
<formControlPr xmlns="http://schemas.microsoft.com/office/spreadsheetml/2009/9/main" objectType="CheckBox" fmlaLink="$E136" lockText="1" noThreeD="1"/>
</file>

<file path=xl/ctrlProps/ctrlProp61.xml><?xml version="1.0" encoding="utf-8"?>
<formControlPr xmlns="http://schemas.microsoft.com/office/spreadsheetml/2009/9/main" objectType="CheckBox" fmlaLink="$E137" lockText="1" noThreeD="1"/>
</file>

<file path=xl/ctrlProps/ctrlProp62.xml><?xml version="1.0" encoding="utf-8"?>
<formControlPr xmlns="http://schemas.microsoft.com/office/spreadsheetml/2009/9/main" objectType="CheckBox" fmlaLink="$E138" lockText="1" noThreeD="1"/>
</file>

<file path=xl/ctrlProps/ctrlProp63.xml><?xml version="1.0" encoding="utf-8"?>
<formControlPr xmlns="http://schemas.microsoft.com/office/spreadsheetml/2009/9/main" objectType="CheckBox" fmlaLink="$E139" lockText="1" noThreeD="1"/>
</file>

<file path=xl/ctrlProps/ctrlProp64.xml><?xml version="1.0" encoding="utf-8"?>
<formControlPr xmlns="http://schemas.microsoft.com/office/spreadsheetml/2009/9/main" objectType="CheckBox" fmlaLink="$E140" lockText="1" noThreeD="1"/>
</file>

<file path=xl/ctrlProps/ctrlProp65.xml><?xml version="1.0" encoding="utf-8"?>
<formControlPr xmlns="http://schemas.microsoft.com/office/spreadsheetml/2009/9/main" objectType="CheckBox" fmlaLink="$E141" lockText="1" noThreeD="1"/>
</file>

<file path=xl/ctrlProps/ctrlProp66.xml><?xml version="1.0" encoding="utf-8"?>
<formControlPr xmlns="http://schemas.microsoft.com/office/spreadsheetml/2009/9/main" objectType="CheckBox" fmlaLink="$E142" lockText="1" noThreeD="1"/>
</file>

<file path=xl/ctrlProps/ctrlProp67.xml><?xml version="1.0" encoding="utf-8"?>
<formControlPr xmlns="http://schemas.microsoft.com/office/spreadsheetml/2009/9/main" objectType="CheckBox" fmlaLink="$E143" lockText="1" noThreeD="1"/>
</file>

<file path=xl/ctrlProps/ctrlProp68.xml><?xml version="1.0" encoding="utf-8"?>
<formControlPr xmlns="http://schemas.microsoft.com/office/spreadsheetml/2009/9/main" objectType="CheckBox" fmlaLink="$E144" lockText="1" noThreeD="1"/>
</file>

<file path=xl/ctrlProps/ctrlProp69.xml><?xml version="1.0" encoding="utf-8"?>
<formControlPr xmlns="http://schemas.microsoft.com/office/spreadsheetml/2009/9/main" objectType="CheckBox" fmlaLink="$E147" lockText="1" noThreeD="1"/>
</file>

<file path=xl/ctrlProps/ctrlProp7.xml><?xml version="1.0" encoding="utf-8"?>
<formControlPr xmlns="http://schemas.microsoft.com/office/spreadsheetml/2009/9/main" objectType="CheckBox" fmlaLink="$E$112" lockText="1" noThreeD="1"/>
</file>

<file path=xl/ctrlProps/ctrlProp70.xml><?xml version="1.0" encoding="utf-8"?>
<formControlPr xmlns="http://schemas.microsoft.com/office/spreadsheetml/2009/9/main" objectType="CheckBox" fmlaLink="$E148" lockText="1" noThreeD="1"/>
</file>

<file path=xl/ctrlProps/ctrlProp71.xml><?xml version="1.0" encoding="utf-8"?>
<formControlPr xmlns="http://schemas.microsoft.com/office/spreadsheetml/2009/9/main" objectType="CheckBox" fmlaLink="$E149" lockText="1" noThreeD="1"/>
</file>

<file path=xl/ctrlProps/ctrlProp72.xml><?xml version="1.0" encoding="utf-8"?>
<formControlPr xmlns="http://schemas.microsoft.com/office/spreadsheetml/2009/9/main" objectType="CheckBox" fmlaLink="$E150" lockText="1" noThreeD="1"/>
</file>

<file path=xl/ctrlProps/ctrlProp73.xml><?xml version="1.0" encoding="utf-8"?>
<formControlPr xmlns="http://schemas.microsoft.com/office/spreadsheetml/2009/9/main" objectType="CheckBox" fmlaLink="$E151" lockText="1" noThreeD="1"/>
</file>

<file path=xl/ctrlProps/ctrlProp74.xml><?xml version="1.0" encoding="utf-8"?>
<formControlPr xmlns="http://schemas.microsoft.com/office/spreadsheetml/2009/9/main" objectType="CheckBox" fmlaLink="$E152" lockText="1" noThreeD="1"/>
</file>

<file path=xl/ctrlProps/ctrlProp75.xml><?xml version="1.0" encoding="utf-8"?>
<formControlPr xmlns="http://schemas.microsoft.com/office/spreadsheetml/2009/9/main" objectType="CheckBox" fmlaLink="$E153" lockText="1" noThreeD="1"/>
</file>

<file path=xl/ctrlProps/ctrlProp76.xml><?xml version="1.0" encoding="utf-8"?>
<formControlPr xmlns="http://schemas.microsoft.com/office/spreadsheetml/2009/9/main" objectType="CheckBox" fmlaLink="$E145" lockText="1" noThreeD="1"/>
</file>

<file path=xl/ctrlProps/ctrlProp77.xml><?xml version="1.0" encoding="utf-8"?>
<formControlPr xmlns="http://schemas.microsoft.com/office/spreadsheetml/2009/9/main" objectType="CheckBox" fmlaLink="$L$15" lockText="1" noThreeD="1"/>
</file>

<file path=xl/ctrlProps/ctrlProp78.xml><?xml version="1.0" encoding="utf-8"?>
<formControlPr xmlns="http://schemas.microsoft.com/office/spreadsheetml/2009/9/main" objectType="CheckBox" fmlaLink="$L$16" lockText="1" noThreeD="1"/>
</file>

<file path=xl/ctrlProps/ctrlProp79.xml><?xml version="1.0" encoding="utf-8"?>
<formControlPr xmlns="http://schemas.microsoft.com/office/spreadsheetml/2009/9/main" objectType="CheckBox" fmlaLink="$L$17" lockText="1" noThreeD="1"/>
</file>

<file path=xl/ctrlProps/ctrlProp8.xml><?xml version="1.0" encoding="utf-8"?>
<formControlPr xmlns="http://schemas.microsoft.com/office/spreadsheetml/2009/9/main" objectType="CheckBox" fmlaLink="$E$112" lockText="1" noThreeD="1"/>
</file>

<file path=xl/ctrlProps/ctrlProp80.xml><?xml version="1.0" encoding="utf-8"?>
<formControlPr xmlns="http://schemas.microsoft.com/office/spreadsheetml/2009/9/main" objectType="CheckBox" fmlaLink="$E112" lockText="1" noThreeD="1"/>
</file>

<file path=xl/ctrlProps/ctrlProp81.xml><?xml version="1.0" encoding="utf-8"?>
<formControlPr xmlns="http://schemas.microsoft.com/office/spreadsheetml/2009/9/main" objectType="CheckBox" fmlaLink="$E113" lockText="1" noThreeD="1"/>
</file>

<file path=xl/ctrlProps/ctrlProp82.xml><?xml version="1.0" encoding="utf-8"?>
<formControlPr xmlns="http://schemas.microsoft.com/office/spreadsheetml/2009/9/main" objectType="CheckBox" fmlaLink="$E114" lockText="1" noThreeD="1"/>
</file>

<file path=xl/ctrlProps/ctrlProp83.xml><?xml version="1.0" encoding="utf-8"?>
<formControlPr xmlns="http://schemas.microsoft.com/office/spreadsheetml/2009/9/main" objectType="CheckBox" fmlaLink="$E115" lockText="1" noThreeD="1"/>
</file>

<file path=xl/ctrlProps/ctrlProp84.xml><?xml version="1.0" encoding="utf-8"?>
<formControlPr xmlns="http://schemas.microsoft.com/office/spreadsheetml/2009/9/main" objectType="CheckBox" fmlaLink="$E116" lockText="1" noThreeD="1"/>
</file>

<file path=xl/ctrlProps/ctrlProp85.xml><?xml version="1.0" encoding="utf-8"?>
<formControlPr xmlns="http://schemas.microsoft.com/office/spreadsheetml/2009/9/main" objectType="CheckBox" fmlaLink="$E117" lockText="1" noThreeD="1"/>
</file>

<file path=xl/ctrlProps/ctrlProp86.xml><?xml version="1.0" encoding="utf-8"?>
<formControlPr xmlns="http://schemas.microsoft.com/office/spreadsheetml/2009/9/main" objectType="CheckBox" fmlaLink="$E118" lockText="1" noThreeD="1"/>
</file>

<file path=xl/ctrlProps/ctrlProp87.xml><?xml version="1.0" encoding="utf-8"?>
<formControlPr xmlns="http://schemas.microsoft.com/office/spreadsheetml/2009/9/main" objectType="CheckBox" fmlaLink="$E119" lockText="1" noThreeD="1"/>
</file>

<file path=xl/ctrlProps/ctrlProp88.xml><?xml version="1.0" encoding="utf-8"?>
<formControlPr xmlns="http://schemas.microsoft.com/office/spreadsheetml/2009/9/main" objectType="CheckBox" fmlaLink="$E120" lockText="1" noThreeD="1"/>
</file>

<file path=xl/ctrlProps/ctrlProp89.xml><?xml version="1.0" encoding="utf-8"?>
<formControlPr xmlns="http://schemas.microsoft.com/office/spreadsheetml/2009/9/main" objectType="CheckBox" fmlaLink="$E121" lockText="1" noThreeD="1"/>
</file>

<file path=xl/ctrlProps/ctrlProp9.xml><?xml version="1.0" encoding="utf-8"?>
<formControlPr xmlns="http://schemas.microsoft.com/office/spreadsheetml/2009/9/main" objectType="CheckBox" fmlaLink="$E$112" lockText="1" noThreeD="1"/>
</file>

<file path=xl/ctrlProps/ctrlProp90.xml><?xml version="1.0" encoding="utf-8"?>
<formControlPr xmlns="http://schemas.microsoft.com/office/spreadsheetml/2009/9/main" objectType="CheckBox" fmlaLink="$E122" lockText="1" noThreeD="1"/>
</file>

<file path=xl/ctrlProps/ctrlProp91.xml><?xml version="1.0" encoding="utf-8"?>
<formControlPr xmlns="http://schemas.microsoft.com/office/spreadsheetml/2009/9/main" objectType="CheckBox" fmlaLink="$E123" lockText="1" noThreeD="1"/>
</file>

<file path=xl/ctrlProps/ctrlProp92.xml><?xml version="1.0" encoding="utf-8"?>
<formControlPr xmlns="http://schemas.microsoft.com/office/spreadsheetml/2009/9/main" objectType="CheckBox" fmlaLink="$E124" lockText="1" noThreeD="1"/>
</file>

<file path=xl/ctrlProps/ctrlProp93.xml><?xml version="1.0" encoding="utf-8"?>
<formControlPr xmlns="http://schemas.microsoft.com/office/spreadsheetml/2009/9/main" objectType="CheckBox" fmlaLink="$E125" lockText="1" noThreeD="1"/>
</file>

<file path=xl/ctrlProps/ctrlProp94.xml><?xml version="1.0" encoding="utf-8"?>
<formControlPr xmlns="http://schemas.microsoft.com/office/spreadsheetml/2009/9/main" objectType="CheckBox" fmlaLink="$E126" lockText="1" noThreeD="1"/>
</file>

<file path=xl/ctrlProps/ctrlProp95.xml><?xml version="1.0" encoding="utf-8"?>
<formControlPr xmlns="http://schemas.microsoft.com/office/spreadsheetml/2009/9/main" objectType="CheckBox" fmlaLink="$E127" lockText="1" noThreeD="1"/>
</file>

<file path=xl/ctrlProps/ctrlProp96.xml><?xml version="1.0" encoding="utf-8"?>
<formControlPr xmlns="http://schemas.microsoft.com/office/spreadsheetml/2009/9/main" objectType="CheckBox" fmlaLink="$E128" lockText="1" noThreeD="1"/>
</file>

<file path=xl/ctrlProps/ctrlProp97.xml><?xml version="1.0" encoding="utf-8"?>
<formControlPr xmlns="http://schemas.microsoft.com/office/spreadsheetml/2009/9/main" objectType="CheckBox" fmlaLink="$E129" lockText="1" noThreeD="1"/>
</file>

<file path=xl/ctrlProps/ctrlProp98.xml><?xml version="1.0" encoding="utf-8"?>
<formControlPr xmlns="http://schemas.microsoft.com/office/spreadsheetml/2009/9/main" objectType="CheckBox" fmlaLink="$E130" lockText="1" noThreeD="1"/>
</file>

<file path=xl/ctrlProps/ctrlProp99.xml><?xml version="1.0" encoding="utf-8"?>
<formControlPr xmlns="http://schemas.microsoft.com/office/spreadsheetml/2009/9/main" objectType="CheckBox" fmlaLink="$E1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111</xdr:row>
          <xdr:rowOff>28575</xdr:rowOff>
        </xdr:from>
        <xdr:to>
          <xdr:col>1</xdr:col>
          <xdr:colOff>47625</xdr:colOff>
          <xdr:row>112</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116</xdr:row>
          <xdr:rowOff>28575</xdr:rowOff>
        </xdr:from>
        <xdr:to>
          <xdr:col>1</xdr:col>
          <xdr:colOff>47625</xdr:colOff>
          <xdr:row>117</xdr:row>
          <xdr:rowOff>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117</xdr:row>
          <xdr:rowOff>28575</xdr:rowOff>
        </xdr:from>
        <xdr:to>
          <xdr:col>1</xdr:col>
          <xdr:colOff>47625</xdr:colOff>
          <xdr:row>118</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118</xdr:row>
          <xdr:rowOff>28575</xdr:rowOff>
        </xdr:from>
        <xdr:to>
          <xdr:col>1</xdr:col>
          <xdr:colOff>47625</xdr:colOff>
          <xdr:row>119</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119</xdr:row>
          <xdr:rowOff>28575</xdr:rowOff>
        </xdr:from>
        <xdr:to>
          <xdr:col>1</xdr:col>
          <xdr:colOff>47625</xdr:colOff>
          <xdr:row>120</xdr:row>
          <xdr:rowOff>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120</xdr:row>
          <xdr:rowOff>28575</xdr:rowOff>
        </xdr:from>
        <xdr:to>
          <xdr:col>1</xdr:col>
          <xdr:colOff>47625</xdr:colOff>
          <xdr:row>121</xdr:row>
          <xdr:rowOff>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121</xdr:row>
          <xdr:rowOff>28575</xdr:rowOff>
        </xdr:from>
        <xdr:to>
          <xdr:col>1</xdr:col>
          <xdr:colOff>47625</xdr:colOff>
          <xdr:row>122</xdr:row>
          <xdr:rowOff>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122</xdr:row>
          <xdr:rowOff>28575</xdr:rowOff>
        </xdr:from>
        <xdr:to>
          <xdr:col>1</xdr:col>
          <xdr:colOff>47625</xdr:colOff>
          <xdr:row>123</xdr:row>
          <xdr:rowOff>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123</xdr:row>
          <xdr:rowOff>28575</xdr:rowOff>
        </xdr:from>
        <xdr:to>
          <xdr:col>1</xdr:col>
          <xdr:colOff>47625</xdr:colOff>
          <xdr:row>124</xdr:row>
          <xdr:rowOff>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124</xdr:row>
          <xdr:rowOff>28575</xdr:rowOff>
        </xdr:from>
        <xdr:to>
          <xdr:col>1</xdr:col>
          <xdr:colOff>47625</xdr:colOff>
          <xdr:row>125</xdr:row>
          <xdr:rowOff>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125</xdr:row>
          <xdr:rowOff>28575</xdr:rowOff>
        </xdr:from>
        <xdr:to>
          <xdr:col>1</xdr:col>
          <xdr:colOff>47625</xdr:colOff>
          <xdr:row>126</xdr:row>
          <xdr:rowOff>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126</xdr:row>
          <xdr:rowOff>28575</xdr:rowOff>
        </xdr:from>
        <xdr:to>
          <xdr:col>1</xdr:col>
          <xdr:colOff>47625</xdr:colOff>
          <xdr:row>127</xdr:row>
          <xdr:rowOff>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127</xdr:row>
          <xdr:rowOff>28575</xdr:rowOff>
        </xdr:from>
        <xdr:to>
          <xdr:col>1</xdr:col>
          <xdr:colOff>47625</xdr:colOff>
          <xdr:row>128</xdr:row>
          <xdr:rowOff>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128</xdr:row>
          <xdr:rowOff>28575</xdr:rowOff>
        </xdr:from>
        <xdr:to>
          <xdr:col>1</xdr:col>
          <xdr:colOff>47625</xdr:colOff>
          <xdr:row>129</xdr:row>
          <xdr:rowOff>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129</xdr:row>
          <xdr:rowOff>28575</xdr:rowOff>
        </xdr:from>
        <xdr:to>
          <xdr:col>1</xdr:col>
          <xdr:colOff>47625</xdr:colOff>
          <xdr:row>130</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130</xdr:row>
          <xdr:rowOff>28575</xdr:rowOff>
        </xdr:from>
        <xdr:to>
          <xdr:col>1</xdr:col>
          <xdr:colOff>47625</xdr:colOff>
          <xdr:row>131</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131</xdr:row>
          <xdr:rowOff>28575</xdr:rowOff>
        </xdr:from>
        <xdr:to>
          <xdr:col>1</xdr:col>
          <xdr:colOff>47625</xdr:colOff>
          <xdr:row>132</xdr:row>
          <xdr:rowOff>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132</xdr:row>
          <xdr:rowOff>28575</xdr:rowOff>
        </xdr:from>
        <xdr:to>
          <xdr:col>1</xdr:col>
          <xdr:colOff>47625</xdr:colOff>
          <xdr:row>133</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133</xdr:row>
          <xdr:rowOff>28575</xdr:rowOff>
        </xdr:from>
        <xdr:to>
          <xdr:col>1</xdr:col>
          <xdr:colOff>47625</xdr:colOff>
          <xdr:row>134</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134</xdr:row>
          <xdr:rowOff>28575</xdr:rowOff>
        </xdr:from>
        <xdr:to>
          <xdr:col>1</xdr:col>
          <xdr:colOff>47625</xdr:colOff>
          <xdr:row>135</xdr:row>
          <xdr:rowOff>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135</xdr:row>
          <xdr:rowOff>28575</xdr:rowOff>
        </xdr:from>
        <xdr:to>
          <xdr:col>1</xdr:col>
          <xdr:colOff>47625</xdr:colOff>
          <xdr:row>136</xdr:row>
          <xdr:rowOff>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136</xdr:row>
          <xdr:rowOff>28575</xdr:rowOff>
        </xdr:from>
        <xdr:to>
          <xdr:col>1</xdr:col>
          <xdr:colOff>47625</xdr:colOff>
          <xdr:row>137</xdr:row>
          <xdr:rowOff>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137</xdr:row>
          <xdr:rowOff>28575</xdr:rowOff>
        </xdr:from>
        <xdr:to>
          <xdr:col>1</xdr:col>
          <xdr:colOff>47625</xdr:colOff>
          <xdr:row>138</xdr:row>
          <xdr:rowOff>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138</xdr:row>
          <xdr:rowOff>28575</xdr:rowOff>
        </xdr:from>
        <xdr:to>
          <xdr:col>1</xdr:col>
          <xdr:colOff>47625</xdr:colOff>
          <xdr:row>139</xdr:row>
          <xdr:rowOff>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139</xdr:row>
          <xdr:rowOff>28575</xdr:rowOff>
        </xdr:from>
        <xdr:to>
          <xdr:col>1</xdr:col>
          <xdr:colOff>47625</xdr:colOff>
          <xdr:row>140</xdr:row>
          <xdr:rowOff>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140</xdr:row>
          <xdr:rowOff>28575</xdr:rowOff>
        </xdr:from>
        <xdr:to>
          <xdr:col>1</xdr:col>
          <xdr:colOff>47625</xdr:colOff>
          <xdr:row>141</xdr:row>
          <xdr:rowOff>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141</xdr:row>
          <xdr:rowOff>28575</xdr:rowOff>
        </xdr:from>
        <xdr:to>
          <xdr:col>1</xdr:col>
          <xdr:colOff>47625</xdr:colOff>
          <xdr:row>142</xdr:row>
          <xdr:rowOff>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142</xdr:row>
          <xdr:rowOff>28575</xdr:rowOff>
        </xdr:from>
        <xdr:to>
          <xdr:col>1</xdr:col>
          <xdr:colOff>47625</xdr:colOff>
          <xdr:row>143</xdr:row>
          <xdr:rowOff>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145</xdr:row>
          <xdr:rowOff>28575</xdr:rowOff>
        </xdr:from>
        <xdr:to>
          <xdr:col>1</xdr:col>
          <xdr:colOff>47625</xdr:colOff>
          <xdr:row>146</xdr:row>
          <xdr:rowOff>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146</xdr:row>
          <xdr:rowOff>28575</xdr:rowOff>
        </xdr:from>
        <xdr:to>
          <xdr:col>1</xdr:col>
          <xdr:colOff>47625</xdr:colOff>
          <xdr:row>147</xdr:row>
          <xdr:rowOff>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147</xdr:row>
          <xdr:rowOff>28575</xdr:rowOff>
        </xdr:from>
        <xdr:to>
          <xdr:col>1</xdr:col>
          <xdr:colOff>47625</xdr:colOff>
          <xdr:row>148</xdr:row>
          <xdr:rowOff>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148</xdr:row>
          <xdr:rowOff>28575</xdr:rowOff>
        </xdr:from>
        <xdr:to>
          <xdr:col>1</xdr:col>
          <xdr:colOff>47625</xdr:colOff>
          <xdr:row>149</xdr:row>
          <xdr:rowOff>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149</xdr:row>
          <xdr:rowOff>28575</xdr:rowOff>
        </xdr:from>
        <xdr:to>
          <xdr:col>1</xdr:col>
          <xdr:colOff>47625</xdr:colOff>
          <xdr:row>150</xdr:row>
          <xdr:rowOff>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150</xdr:row>
          <xdr:rowOff>28575</xdr:rowOff>
        </xdr:from>
        <xdr:to>
          <xdr:col>1</xdr:col>
          <xdr:colOff>47625</xdr:colOff>
          <xdr:row>151</xdr:row>
          <xdr:rowOff>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151</xdr:row>
          <xdr:rowOff>28575</xdr:rowOff>
        </xdr:from>
        <xdr:to>
          <xdr:col>1</xdr:col>
          <xdr:colOff>47625</xdr:colOff>
          <xdr:row>152</xdr:row>
          <xdr:rowOff>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110</xdr:row>
          <xdr:rowOff>219075</xdr:rowOff>
        </xdr:from>
        <xdr:to>
          <xdr:col>3</xdr:col>
          <xdr:colOff>523875</xdr:colOff>
          <xdr:row>112</xdr:row>
          <xdr:rowOff>38100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111</xdr:row>
          <xdr:rowOff>219075</xdr:rowOff>
        </xdr:from>
        <xdr:to>
          <xdr:col>3</xdr:col>
          <xdr:colOff>523875</xdr:colOff>
          <xdr:row>113</xdr:row>
          <xdr:rowOff>38100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112</xdr:row>
          <xdr:rowOff>219075</xdr:rowOff>
        </xdr:from>
        <xdr:to>
          <xdr:col>3</xdr:col>
          <xdr:colOff>523875</xdr:colOff>
          <xdr:row>114</xdr:row>
          <xdr:rowOff>38100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113</xdr:row>
          <xdr:rowOff>219075</xdr:rowOff>
        </xdr:from>
        <xdr:to>
          <xdr:col>3</xdr:col>
          <xdr:colOff>523875</xdr:colOff>
          <xdr:row>115</xdr:row>
          <xdr:rowOff>38100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114</xdr:row>
          <xdr:rowOff>219075</xdr:rowOff>
        </xdr:from>
        <xdr:to>
          <xdr:col>3</xdr:col>
          <xdr:colOff>523875</xdr:colOff>
          <xdr:row>116</xdr:row>
          <xdr:rowOff>38100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115</xdr:row>
          <xdr:rowOff>219075</xdr:rowOff>
        </xdr:from>
        <xdr:to>
          <xdr:col>3</xdr:col>
          <xdr:colOff>523875</xdr:colOff>
          <xdr:row>117</xdr:row>
          <xdr:rowOff>38100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116</xdr:row>
          <xdr:rowOff>219075</xdr:rowOff>
        </xdr:from>
        <xdr:to>
          <xdr:col>3</xdr:col>
          <xdr:colOff>523875</xdr:colOff>
          <xdr:row>118</xdr:row>
          <xdr:rowOff>38100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117</xdr:row>
          <xdr:rowOff>219075</xdr:rowOff>
        </xdr:from>
        <xdr:to>
          <xdr:col>3</xdr:col>
          <xdr:colOff>523875</xdr:colOff>
          <xdr:row>119</xdr:row>
          <xdr:rowOff>38100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118</xdr:row>
          <xdr:rowOff>219075</xdr:rowOff>
        </xdr:from>
        <xdr:to>
          <xdr:col>3</xdr:col>
          <xdr:colOff>523875</xdr:colOff>
          <xdr:row>120</xdr:row>
          <xdr:rowOff>38100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119</xdr:row>
          <xdr:rowOff>219075</xdr:rowOff>
        </xdr:from>
        <xdr:to>
          <xdr:col>3</xdr:col>
          <xdr:colOff>523875</xdr:colOff>
          <xdr:row>121</xdr:row>
          <xdr:rowOff>38100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120</xdr:row>
          <xdr:rowOff>219075</xdr:rowOff>
        </xdr:from>
        <xdr:to>
          <xdr:col>3</xdr:col>
          <xdr:colOff>523875</xdr:colOff>
          <xdr:row>122</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121</xdr:row>
          <xdr:rowOff>219075</xdr:rowOff>
        </xdr:from>
        <xdr:to>
          <xdr:col>3</xdr:col>
          <xdr:colOff>523875</xdr:colOff>
          <xdr:row>123</xdr:row>
          <xdr:rowOff>38100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122</xdr:row>
          <xdr:rowOff>219075</xdr:rowOff>
        </xdr:from>
        <xdr:to>
          <xdr:col>3</xdr:col>
          <xdr:colOff>523875</xdr:colOff>
          <xdr:row>124</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123</xdr:row>
          <xdr:rowOff>219075</xdr:rowOff>
        </xdr:from>
        <xdr:to>
          <xdr:col>3</xdr:col>
          <xdr:colOff>523875</xdr:colOff>
          <xdr:row>125</xdr:row>
          <xdr:rowOff>38100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124</xdr:row>
          <xdr:rowOff>219075</xdr:rowOff>
        </xdr:from>
        <xdr:to>
          <xdr:col>3</xdr:col>
          <xdr:colOff>523875</xdr:colOff>
          <xdr:row>126</xdr:row>
          <xdr:rowOff>38100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125</xdr:row>
          <xdr:rowOff>219075</xdr:rowOff>
        </xdr:from>
        <xdr:to>
          <xdr:col>3</xdr:col>
          <xdr:colOff>523875</xdr:colOff>
          <xdr:row>127</xdr:row>
          <xdr:rowOff>38100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126</xdr:row>
          <xdr:rowOff>219075</xdr:rowOff>
        </xdr:from>
        <xdr:to>
          <xdr:col>3</xdr:col>
          <xdr:colOff>523875</xdr:colOff>
          <xdr:row>128</xdr:row>
          <xdr:rowOff>38100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127</xdr:row>
          <xdr:rowOff>219075</xdr:rowOff>
        </xdr:from>
        <xdr:to>
          <xdr:col>3</xdr:col>
          <xdr:colOff>523875</xdr:colOff>
          <xdr:row>129</xdr:row>
          <xdr:rowOff>38100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128</xdr:row>
          <xdr:rowOff>219075</xdr:rowOff>
        </xdr:from>
        <xdr:to>
          <xdr:col>3</xdr:col>
          <xdr:colOff>523875</xdr:colOff>
          <xdr:row>130</xdr:row>
          <xdr:rowOff>38100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129</xdr:row>
          <xdr:rowOff>219075</xdr:rowOff>
        </xdr:from>
        <xdr:to>
          <xdr:col>3</xdr:col>
          <xdr:colOff>523875</xdr:colOff>
          <xdr:row>131</xdr:row>
          <xdr:rowOff>38100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130</xdr:row>
          <xdr:rowOff>219075</xdr:rowOff>
        </xdr:from>
        <xdr:to>
          <xdr:col>3</xdr:col>
          <xdr:colOff>523875</xdr:colOff>
          <xdr:row>132</xdr:row>
          <xdr:rowOff>38100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131</xdr:row>
          <xdr:rowOff>219075</xdr:rowOff>
        </xdr:from>
        <xdr:to>
          <xdr:col>3</xdr:col>
          <xdr:colOff>523875</xdr:colOff>
          <xdr:row>133</xdr:row>
          <xdr:rowOff>38100</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132</xdr:row>
          <xdr:rowOff>219075</xdr:rowOff>
        </xdr:from>
        <xdr:to>
          <xdr:col>3</xdr:col>
          <xdr:colOff>523875</xdr:colOff>
          <xdr:row>134</xdr:row>
          <xdr:rowOff>38100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133</xdr:row>
          <xdr:rowOff>219075</xdr:rowOff>
        </xdr:from>
        <xdr:to>
          <xdr:col>3</xdr:col>
          <xdr:colOff>523875</xdr:colOff>
          <xdr:row>135</xdr:row>
          <xdr:rowOff>38100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134</xdr:row>
          <xdr:rowOff>219075</xdr:rowOff>
        </xdr:from>
        <xdr:to>
          <xdr:col>3</xdr:col>
          <xdr:colOff>523875</xdr:colOff>
          <xdr:row>136</xdr:row>
          <xdr:rowOff>38100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135</xdr:row>
          <xdr:rowOff>219075</xdr:rowOff>
        </xdr:from>
        <xdr:to>
          <xdr:col>3</xdr:col>
          <xdr:colOff>523875</xdr:colOff>
          <xdr:row>137</xdr:row>
          <xdr:rowOff>38100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136</xdr:row>
          <xdr:rowOff>219075</xdr:rowOff>
        </xdr:from>
        <xdr:to>
          <xdr:col>3</xdr:col>
          <xdr:colOff>523875</xdr:colOff>
          <xdr:row>138</xdr:row>
          <xdr:rowOff>38100</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137</xdr:row>
          <xdr:rowOff>219075</xdr:rowOff>
        </xdr:from>
        <xdr:to>
          <xdr:col>3</xdr:col>
          <xdr:colOff>523875</xdr:colOff>
          <xdr:row>139</xdr:row>
          <xdr:rowOff>38100</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138</xdr:row>
          <xdr:rowOff>219075</xdr:rowOff>
        </xdr:from>
        <xdr:to>
          <xdr:col>3</xdr:col>
          <xdr:colOff>523875</xdr:colOff>
          <xdr:row>140</xdr:row>
          <xdr:rowOff>38100</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139</xdr:row>
          <xdr:rowOff>219075</xdr:rowOff>
        </xdr:from>
        <xdr:to>
          <xdr:col>3</xdr:col>
          <xdr:colOff>523875</xdr:colOff>
          <xdr:row>141</xdr:row>
          <xdr:rowOff>38100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140</xdr:row>
          <xdr:rowOff>219075</xdr:rowOff>
        </xdr:from>
        <xdr:to>
          <xdr:col>3</xdr:col>
          <xdr:colOff>523875</xdr:colOff>
          <xdr:row>142</xdr:row>
          <xdr:rowOff>38100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141</xdr:row>
          <xdr:rowOff>219075</xdr:rowOff>
        </xdr:from>
        <xdr:to>
          <xdr:col>3</xdr:col>
          <xdr:colOff>523875</xdr:colOff>
          <xdr:row>143</xdr:row>
          <xdr:rowOff>38100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142</xdr:row>
          <xdr:rowOff>219075</xdr:rowOff>
        </xdr:from>
        <xdr:to>
          <xdr:col>3</xdr:col>
          <xdr:colOff>523875</xdr:colOff>
          <xdr:row>144</xdr:row>
          <xdr:rowOff>38100</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145</xdr:row>
          <xdr:rowOff>219075</xdr:rowOff>
        </xdr:from>
        <xdr:to>
          <xdr:col>3</xdr:col>
          <xdr:colOff>523875</xdr:colOff>
          <xdr:row>147</xdr:row>
          <xdr:rowOff>38100</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146</xdr:row>
          <xdr:rowOff>219075</xdr:rowOff>
        </xdr:from>
        <xdr:to>
          <xdr:col>3</xdr:col>
          <xdr:colOff>523875</xdr:colOff>
          <xdr:row>148</xdr:row>
          <xdr:rowOff>38100</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147</xdr:row>
          <xdr:rowOff>219075</xdr:rowOff>
        </xdr:from>
        <xdr:to>
          <xdr:col>3</xdr:col>
          <xdr:colOff>523875</xdr:colOff>
          <xdr:row>149</xdr:row>
          <xdr:rowOff>38100</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148</xdr:row>
          <xdr:rowOff>219075</xdr:rowOff>
        </xdr:from>
        <xdr:to>
          <xdr:col>3</xdr:col>
          <xdr:colOff>523875</xdr:colOff>
          <xdr:row>150</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149</xdr:row>
          <xdr:rowOff>219075</xdr:rowOff>
        </xdr:from>
        <xdr:to>
          <xdr:col>3</xdr:col>
          <xdr:colOff>523875</xdr:colOff>
          <xdr:row>151</xdr:row>
          <xdr:rowOff>38100</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150</xdr:row>
          <xdr:rowOff>219075</xdr:rowOff>
        </xdr:from>
        <xdr:to>
          <xdr:col>3</xdr:col>
          <xdr:colOff>523875</xdr:colOff>
          <xdr:row>152</xdr:row>
          <xdr:rowOff>38100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151</xdr:row>
          <xdr:rowOff>219075</xdr:rowOff>
        </xdr:from>
        <xdr:to>
          <xdr:col>3</xdr:col>
          <xdr:colOff>523875</xdr:colOff>
          <xdr:row>153</xdr:row>
          <xdr:rowOff>38100</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143</xdr:row>
          <xdr:rowOff>219075</xdr:rowOff>
        </xdr:from>
        <xdr:to>
          <xdr:col>3</xdr:col>
          <xdr:colOff>523875</xdr:colOff>
          <xdr:row>145</xdr:row>
          <xdr:rowOff>38100</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13</xdr:row>
          <xdr:rowOff>219075</xdr:rowOff>
        </xdr:from>
        <xdr:to>
          <xdr:col>3</xdr:col>
          <xdr:colOff>781050</xdr:colOff>
          <xdr:row>15</xdr:row>
          <xdr:rowOff>28575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14</xdr:row>
          <xdr:rowOff>219075</xdr:rowOff>
        </xdr:from>
        <xdr:to>
          <xdr:col>3</xdr:col>
          <xdr:colOff>781050</xdr:colOff>
          <xdr:row>16</xdr:row>
          <xdr:rowOff>28575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219075</xdr:rowOff>
        </xdr:from>
        <xdr:to>
          <xdr:col>3</xdr:col>
          <xdr:colOff>771525</xdr:colOff>
          <xdr:row>17</xdr:row>
          <xdr:rowOff>28575</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110</xdr:row>
          <xdr:rowOff>219075</xdr:rowOff>
        </xdr:from>
        <xdr:to>
          <xdr:col>3</xdr:col>
          <xdr:colOff>523875</xdr:colOff>
          <xdr:row>112</xdr:row>
          <xdr:rowOff>38100</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111</xdr:row>
          <xdr:rowOff>219075</xdr:rowOff>
        </xdr:from>
        <xdr:to>
          <xdr:col>3</xdr:col>
          <xdr:colOff>523875</xdr:colOff>
          <xdr:row>113</xdr:row>
          <xdr:rowOff>38100</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112</xdr:row>
          <xdr:rowOff>219075</xdr:rowOff>
        </xdr:from>
        <xdr:to>
          <xdr:col>3</xdr:col>
          <xdr:colOff>523875</xdr:colOff>
          <xdr:row>114</xdr:row>
          <xdr:rowOff>38100</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113</xdr:row>
          <xdr:rowOff>219075</xdr:rowOff>
        </xdr:from>
        <xdr:to>
          <xdr:col>3</xdr:col>
          <xdr:colOff>523875</xdr:colOff>
          <xdr:row>115</xdr:row>
          <xdr:rowOff>38100</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114</xdr:row>
          <xdr:rowOff>219075</xdr:rowOff>
        </xdr:from>
        <xdr:to>
          <xdr:col>3</xdr:col>
          <xdr:colOff>523875</xdr:colOff>
          <xdr:row>116</xdr:row>
          <xdr:rowOff>38100</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115</xdr:row>
          <xdr:rowOff>219075</xdr:rowOff>
        </xdr:from>
        <xdr:to>
          <xdr:col>3</xdr:col>
          <xdr:colOff>523875</xdr:colOff>
          <xdr:row>117</xdr:row>
          <xdr:rowOff>38100</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116</xdr:row>
          <xdr:rowOff>219075</xdr:rowOff>
        </xdr:from>
        <xdr:to>
          <xdr:col>3</xdr:col>
          <xdr:colOff>523875</xdr:colOff>
          <xdr:row>118</xdr:row>
          <xdr:rowOff>38100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117</xdr:row>
          <xdr:rowOff>219075</xdr:rowOff>
        </xdr:from>
        <xdr:to>
          <xdr:col>3</xdr:col>
          <xdr:colOff>523875</xdr:colOff>
          <xdr:row>119</xdr:row>
          <xdr:rowOff>38100</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118</xdr:row>
          <xdr:rowOff>219075</xdr:rowOff>
        </xdr:from>
        <xdr:to>
          <xdr:col>3</xdr:col>
          <xdr:colOff>523875</xdr:colOff>
          <xdr:row>120</xdr:row>
          <xdr:rowOff>38100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119</xdr:row>
          <xdr:rowOff>219075</xdr:rowOff>
        </xdr:from>
        <xdr:to>
          <xdr:col>3</xdr:col>
          <xdr:colOff>523875</xdr:colOff>
          <xdr:row>121</xdr:row>
          <xdr:rowOff>38100</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120</xdr:row>
          <xdr:rowOff>219075</xdr:rowOff>
        </xdr:from>
        <xdr:to>
          <xdr:col>3</xdr:col>
          <xdr:colOff>523875</xdr:colOff>
          <xdr:row>122</xdr:row>
          <xdr:rowOff>38100</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121</xdr:row>
          <xdr:rowOff>219075</xdr:rowOff>
        </xdr:from>
        <xdr:to>
          <xdr:col>3</xdr:col>
          <xdr:colOff>523875</xdr:colOff>
          <xdr:row>123</xdr:row>
          <xdr:rowOff>38100</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122</xdr:row>
          <xdr:rowOff>219075</xdr:rowOff>
        </xdr:from>
        <xdr:to>
          <xdr:col>3</xdr:col>
          <xdr:colOff>523875</xdr:colOff>
          <xdr:row>124</xdr:row>
          <xdr:rowOff>38100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123</xdr:row>
          <xdr:rowOff>219075</xdr:rowOff>
        </xdr:from>
        <xdr:to>
          <xdr:col>3</xdr:col>
          <xdr:colOff>523875</xdr:colOff>
          <xdr:row>125</xdr:row>
          <xdr:rowOff>38100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124</xdr:row>
          <xdr:rowOff>219075</xdr:rowOff>
        </xdr:from>
        <xdr:to>
          <xdr:col>3</xdr:col>
          <xdr:colOff>523875</xdr:colOff>
          <xdr:row>126</xdr:row>
          <xdr:rowOff>38100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125</xdr:row>
          <xdr:rowOff>219075</xdr:rowOff>
        </xdr:from>
        <xdr:to>
          <xdr:col>3</xdr:col>
          <xdr:colOff>523875</xdr:colOff>
          <xdr:row>127</xdr:row>
          <xdr:rowOff>38100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126</xdr:row>
          <xdr:rowOff>219075</xdr:rowOff>
        </xdr:from>
        <xdr:to>
          <xdr:col>3</xdr:col>
          <xdr:colOff>523875</xdr:colOff>
          <xdr:row>128</xdr:row>
          <xdr:rowOff>38100</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127</xdr:row>
          <xdr:rowOff>219075</xdr:rowOff>
        </xdr:from>
        <xdr:to>
          <xdr:col>3</xdr:col>
          <xdr:colOff>523875</xdr:colOff>
          <xdr:row>129</xdr:row>
          <xdr:rowOff>38100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128</xdr:row>
          <xdr:rowOff>219075</xdr:rowOff>
        </xdr:from>
        <xdr:to>
          <xdr:col>3</xdr:col>
          <xdr:colOff>523875</xdr:colOff>
          <xdr:row>130</xdr:row>
          <xdr:rowOff>38100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129</xdr:row>
          <xdr:rowOff>219075</xdr:rowOff>
        </xdr:from>
        <xdr:to>
          <xdr:col>3</xdr:col>
          <xdr:colOff>523875</xdr:colOff>
          <xdr:row>131</xdr:row>
          <xdr:rowOff>38100</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130</xdr:row>
          <xdr:rowOff>219075</xdr:rowOff>
        </xdr:from>
        <xdr:to>
          <xdr:col>3</xdr:col>
          <xdr:colOff>523875</xdr:colOff>
          <xdr:row>132</xdr:row>
          <xdr:rowOff>38100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131</xdr:row>
          <xdr:rowOff>219075</xdr:rowOff>
        </xdr:from>
        <xdr:to>
          <xdr:col>3</xdr:col>
          <xdr:colOff>523875</xdr:colOff>
          <xdr:row>133</xdr:row>
          <xdr:rowOff>38100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132</xdr:row>
          <xdr:rowOff>219075</xdr:rowOff>
        </xdr:from>
        <xdr:to>
          <xdr:col>3</xdr:col>
          <xdr:colOff>523875</xdr:colOff>
          <xdr:row>134</xdr:row>
          <xdr:rowOff>38100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133</xdr:row>
          <xdr:rowOff>219075</xdr:rowOff>
        </xdr:from>
        <xdr:to>
          <xdr:col>3</xdr:col>
          <xdr:colOff>523875</xdr:colOff>
          <xdr:row>135</xdr:row>
          <xdr:rowOff>38100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134</xdr:row>
          <xdr:rowOff>219075</xdr:rowOff>
        </xdr:from>
        <xdr:to>
          <xdr:col>3</xdr:col>
          <xdr:colOff>523875</xdr:colOff>
          <xdr:row>136</xdr:row>
          <xdr:rowOff>38100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135</xdr:row>
          <xdr:rowOff>219075</xdr:rowOff>
        </xdr:from>
        <xdr:to>
          <xdr:col>3</xdr:col>
          <xdr:colOff>523875</xdr:colOff>
          <xdr:row>137</xdr:row>
          <xdr:rowOff>38100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136</xdr:row>
          <xdr:rowOff>219075</xdr:rowOff>
        </xdr:from>
        <xdr:to>
          <xdr:col>3</xdr:col>
          <xdr:colOff>523875</xdr:colOff>
          <xdr:row>138</xdr:row>
          <xdr:rowOff>38100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137</xdr:row>
          <xdr:rowOff>219075</xdr:rowOff>
        </xdr:from>
        <xdr:to>
          <xdr:col>3</xdr:col>
          <xdr:colOff>523875</xdr:colOff>
          <xdr:row>139</xdr:row>
          <xdr:rowOff>38100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138</xdr:row>
          <xdr:rowOff>219075</xdr:rowOff>
        </xdr:from>
        <xdr:to>
          <xdr:col>3</xdr:col>
          <xdr:colOff>523875</xdr:colOff>
          <xdr:row>140</xdr:row>
          <xdr:rowOff>38100</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139</xdr:row>
          <xdr:rowOff>219075</xdr:rowOff>
        </xdr:from>
        <xdr:to>
          <xdr:col>3</xdr:col>
          <xdr:colOff>523875</xdr:colOff>
          <xdr:row>141</xdr:row>
          <xdr:rowOff>38100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140</xdr:row>
          <xdr:rowOff>219075</xdr:rowOff>
        </xdr:from>
        <xdr:to>
          <xdr:col>3</xdr:col>
          <xdr:colOff>523875</xdr:colOff>
          <xdr:row>142</xdr:row>
          <xdr:rowOff>38100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141</xdr:row>
          <xdr:rowOff>219075</xdr:rowOff>
        </xdr:from>
        <xdr:to>
          <xdr:col>3</xdr:col>
          <xdr:colOff>523875</xdr:colOff>
          <xdr:row>143</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142</xdr:row>
          <xdr:rowOff>219075</xdr:rowOff>
        </xdr:from>
        <xdr:to>
          <xdr:col>3</xdr:col>
          <xdr:colOff>523875</xdr:colOff>
          <xdr:row>144</xdr:row>
          <xdr:rowOff>38100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145</xdr:row>
          <xdr:rowOff>219075</xdr:rowOff>
        </xdr:from>
        <xdr:to>
          <xdr:col>3</xdr:col>
          <xdr:colOff>523875</xdr:colOff>
          <xdr:row>147</xdr:row>
          <xdr:rowOff>38100</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146</xdr:row>
          <xdr:rowOff>219075</xdr:rowOff>
        </xdr:from>
        <xdr:to>
          <xdr:col>3</xdr:col>
          <xdr:colOff>523875</xdr:colOff>
          <xdr:row>148</xdr:row>
          <xdr:rowOff>38100</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147</xdr:row>
          <xdr:rowOff>219075</xdr:rowOff>
        </xdr:from>
        <xdr:to>
          <xdr:col>3</xdr:col>
          <xdr:colOff>523875</xdr:colOff>
          <xdr:row>149</xdr:row>
          <xdr:rowOff>38100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148</xdr:row>
          <xdr:rowOff>219075</xdr:rowOff>
        </xdr:from>
        <xdr:to>
          <xdr:col>3</xdr:col>
          <xdr:colOff>523875</xdr:colOff>
          <xdr:row>150</xdr:row>
          <xdr:rowOff>38100</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149</xdr:row>
          <xdr:rowOff>219075</xdr:rowOff>
        </xdr:from>
        <xdr:to>
          <xdr:col>3</xdr:col>
          <xdr:colOff>523875</xdr:colOff>
          <xdr:row>151</xdr:row>
          <xdr:rowOff>38100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150</xdr:row>
          <xdr:rowOff>219075</xdr:rowOff>
        </xdr:from>
        <xdr:to>
          <xdr:col>3</xdr:col>
          <xdr:colOff>523875</xdr:colOff>
          <xdr:row>152</xdr:row>
          <xdr:rowOff>38100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151</xdr:row>
          <xdr:rowOff>219075</xdr:rowOff>
        </xdr:from>
        <xdr:to>
          <xdr:col>3</xdr:col>
          <xdr:colOff>523875</xdr:colOff>
          <xdr:row>153</xdr:row>
          <xdr:rowOff>38100</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143</xdr:row>
          <xdr:rowOff>219075</xdr:rowOff>
        </xdr:from>
        <xdr:to>
          <xdr:col>3</xdr:col>
          <xdr:colOff>523875</xdr:colOff>
          <xdr:row>145</xdr:row>
          <xdr:rowOff>38100</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13</xdr:row>
          <xdr:rowOff>219075</xdr:rowOff>
        </xdr:from>
        <xdr:to>
          <xdr:col>3</xdr:col>
          <xdr:colOff>781050</xdr:colOff>
          <xdr:row>15</xdr:row>
          <xdr:rowOff>28575</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14</xdr:row>
          <xdr:rowOff>219075</xdr:rowOff>
        </xdr:from>
        <xdr:to>
          <xdr:col>3</xdr:col>
          <xdr:colOff>781050</xdr:colOff>
          <xdr:row>16</xdr:row>
          <xdr:rowOff>28575</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219075</xdr:rowOff>
        </xdr:from>
        <xdr:to>
          <xdr:col>3</xdr:col>
          <xdr:colOff>771525</xdr:colOff>
          <xdr:row>17</xdr:row>
          <xdr:rowOff>28575</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150</xdr:row>
          <xdr:rowOff>219075</xdr:rowOff>
        </xdr:from>
        <xdr:to>
          <xdr:col>3</xdr:col>
          <xdr:colOff>523875</xdr:colOff>
          <xdr:row>152</xdr:row>
          <xdr:rowOff>38100</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150</xdr:row>
          <xdr:rowOff>219075</xdr:rowOff>
        </xdr:from>
        <xdr:to>
          <xdr:col>3</xdr:col>
          <xdr:colOff>523875</xdr:colOff>
          <xdr:row>152</xdr:row>
          <xdr:rowOff>38100</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151</xdr:row>
          <xdr:rowOff>219075</xdr:rowOff>
        </xdr:from>
        <xdr:to>
          <xdr:col>3</xdr:col>
          <xdr:colOff>523875</xdr:colOff>
          <xdr:row>153</xdr:row>
          <xdr:rowOff>38100</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151</xdr:row>
          <xdr:rowOff>219075</xdr:rowOff>
        </xdr:from>
        <xdr:to>
          <xdr:col>3</xdr:col>
          <xdr:colOff>523875</xdr:colOff>
          <xdr:row>153</xdr:row>
          <xdr:rowOff>38100</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190500</xdr:colOff>
      <xdr:row>56</xdr:row>
      <xdr:rowOff>57150</xdr:rowOff>
    </xdr:from>
    <xdr:to>
      <xdr:col>27</xdr:col>
      <xdr:colOff>66674</xdr:colOff>
      <xdr:row>91</xdr:row>
      <xdr:rowOff>9525</xdr:rowOff>
    </xdr:to>
    <xdr:sp macro="" textlink="">
      <xdr:nvSpPr>
        <xdr:cNvPr id="132" name="テキスト ボックス 131"/>
        <xdr:cNvSpPr txBox="1"/>
      </xdr:nvSpPr>
      <xdr:spPr>
        <a:xfrm>
          <a:off x="16363950" y="13392150"/>
          <a:ext cx="5362574" cy="82867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直前１年度分決算（千円）の数字については、次の数字を記入してください。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１．測量の場合</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添付した測量法第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55</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8</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第１項又は第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項の規定に基づく書類</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旧様式</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別表第十三号（第十四条関係）</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損益計算書</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売上高　</a:t>
          </a:r>
          <a:r>
            <a:rPr kumimoji="1" lang="ja-JP" altLang="en-US"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完成測量高</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新様式</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別表第十三号（第十四条関係）</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財務事項一覧表　損益計算書の欄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売上高　</a:t>
          </a:r>
          <a:r>
            <a:rPr kumimoji="1" lang="ja-JP" altLang="en-US"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完成測量高</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２．土木関係（建設コンサルタント）の場合</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添付した建設コンサルタント現況報告書</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様式第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11</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号（第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条関係）</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損益計算書</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売上高　</a:t>
          </a:r>
          <a:r>
            <a:rPr kumimoji="1" lang="ja-JP" altLang="en-US"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完成業務収入</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又は、</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様式第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号（第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7</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条関係）</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ハ　直前１年の事業収入金額</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横の行（合計）と縦の列（計）の交差した欄</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　</a:t>
          </a:r>
          <a:r>
            <a:rPr kumimoji="1" lang="ja-JP" altLang="en-US" sz="11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右表</a:t>
          </a:r>
          <a:endParaRPr kumimoji="1" lang="en-US" altLang="ja-JP" sz="11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３．地質調査の場合</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添付した地質調査業者現況報告書</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様式第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11</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号（第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条関係）</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損益計算書</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売上高　</a:t>
          </a:r>
          <a:r>
            <a:rPr kumimoji="1" lang="ja-JP" altLang="ja-JP"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完成</a:t>
          </a:r>
          <a:r>
            <a:rPr kumimoji="1" lang="ja-JP" altLang="en-US"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調査</a:t>
          </a:r>
          <a:r>
            <a:rPr kumimoji="1" lang="ja-JP" altLang="ja-JP"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収入</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又は、</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様式第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号（第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7</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条関係）</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ハ　直前１年の事業収入金額</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横の行（合計）と縦の列（計）の交差した欄</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　</a:t>
          </a:r>
          <a:r>
            <a:rPr kumimoji="1" lang="ja-JP" altLang="ja-JP" sz="11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右表</a:t>
          </a:r>
          <a:endParaRPr kumimoji="0" lang="ja-JP" altLang="ja-JP" sz="18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４．補償コンサルタントの場合</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添付した建設コンサルタント現況報告書</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別記</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様式第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9</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号（第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条関係）</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損益計算書</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売上高　</a:t>
          </a:r>
          <a:r>
            <a:rPr kumimoji="1" lang="ja-JP" altLang="ja-JP"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完成業務収入</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又は、</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様式第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16</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号（第</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7</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条関係）</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ハ　直前１年の事業収入金額</a:t>
          </a:r>
          <a:endParaRPr kumimoji="0" lang="ja-JP" altLang="ja-JP" sz="18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横の行（合計）と縦の列（計）の交差した欄</a:t>
          </a:r>
          <a:r>
            <a:rPr kumimoji="1"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に記載されている金額（千円）　</a:t>
          </a:r>
          <a:r>
            <a:rPr kumimoji="1" lang="ja-JP" altLang="ja-JP" sz="11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右表</a:t>
          </a:r>
          <a:endParaRPr kumimoji="0" lang="ja-JP" altLang="ja-JP" sz="18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建築関係（建築関係コンサルタント）、</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その他（環境調査、文化財調査、漏水調査、公共嘱託登記）、</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計量証明事業者の各業務を希望する場合は、</a:t>
          </a:r>
          <a:r>
            <a:rPr kumimoji="1" lang="ja-JP" altLang="en-US" sz="1100" b="1" i="0" u="sng"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各業種の決算額</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を記入してください。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28</xdr:col>
      <xdr:colOff>466725</xdr:colOff>
      <xdr:row>76</xdr:row>
      <xdr:rowOff>133350</xdr:rowOff>
    </xdr:from>
    <xdr:to>
      <xdr:col>31</xdr:col>
      <xdr:colOff>238125</xdr:colOff>
      <xdr:row>76</xdr:row>
      <xdr:rowOff>133350</xdr:rowOff>
    </xdr:to>
    <xdr:cxnSp macro="">
      <xdr:nvCxnSpPr>
        <xdr:cNvPr id="135" name="直線矢印コネクタ 134"/>
        <xdr:cNvCxnSpPr/>
      </xdr:nvCxnSpPr>
      <xdr:spPr>
        <a:xfrm>
          <a:off x="22812375" y="18230850"/>
          <a:ext cx="110490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104775</xdr:colOff>
      <xdr:row>73</xdr:row>
      <xdr:rowOff>352425</xdr:rowOff>
    </xdr:from>
    <xdr:to>
      <xdr:col>32</xdr:col>
      <xdr:colOff>104775</xdr:colOff>
      <xdr:row>75</xdr:row>
      <xdr:rowOff>361950</xdr:rowOff>
    </xdr:to>
    <xdr:cxnSp macro="">
      <xdr:nvCxnSpPr>
        <xdr:cNvPr id="136" name="直線矢印コネクタ 135"/>
        <xdr:cNvCxnSpPr/>
      </xdr:nvCxnSpPr>
      <xdr:spPr>
        <a:xfrm>
          <a:off x="17087850" y="2514600"/>
          <a:ext cx="0" cy="7715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18</xdr:row>
      <xdr:rowOff>9525</xdr:rowOff>
    </xdr:from>
    <xdr:to>
      <xdr:col>1</xdr:col>
      <xdr:colOff>104775</xdr:colOff>
      <xdr:row>21</xdr:row>
      <xdr:rowOff>19050</xdr:rowOff>
    </xdr:to>
    <xdr:cxnSp macro="">
      <xdr:nvCxnSpPr>
        <xdr:cNvPr id="2" name="直線矢印コネクタ 1"/>
        <xdr:cNvCxnSpPr/>
      </xdr:nvCxnSpPr>
      <xdr:spPr>
        <a:xfrm>
          <a:off x="514350" y="3305175"/>
          <a:ext cx="0" cy="457200"/>
        </a:xfrm>
        <a:prstGeom prst="straightConnector1">
          <a:avLst/>
        </a:prstGeom>
        <a:ln w="381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400050</xdr:colOff>
      <xdr:row>18</xdr:row>
      <xdr:rowOff>114300</xdr:rowOff>
    </xdr:from>
    <xdr:to>
      <xdr:col>13</xdr:col>
      <xdr:colOff>457200</xdr:colOff>
      <xdr:row>22</xdr:row>
      <xdr:rowOff>152400</xdr:rowOff>
    </xdr:to>
    <xdr:sp macro="" textlink="">
      <xdr:nvSpPr>
        <xdr:cNvPr id="5" name="テキスト ボックス 4"/>
        <xdr:cNvSpPr txBox="1"/>
      </xdr:nvSpPr>
      <xdr:spPr>
        <a:xfrm>
          <a:off x="7162800" y="3409950"/>
          <a:ext cx="264795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記入欄が不足し、欄を追加（行の挿入等）をした結果、枚数が複数となる場合は、指定する削除可能である行を削除して構わない。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41</xdr:row>
          <xdr:rowOff>133350</xdr:rowOff>
        </xdr:from>
        <xdr:to>
          <xdr:col>7</xdr:col>
          <xdr:colOff>104775</xdr:colOff>
          <xdr:row>43</xdr:row>
          <xdr:rowOff>47625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41</xdr:row>
          <xdr:rowOff>133350</xdr:rowOff>
        </xdr:from>
        <xdr:to>
          <xdr:col>12</xdr:col>
          <xdr:colOff>104775</xdr:colOff>
          <xdr:row>43</xdr:row>
          <xdr:rowOff>47625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142875</xdr:rowOff>
        </xdr:from>
        <xdr:to>
          <xdr:col>18</xdr:col>
          <xdr:colOff>76200</xdr:colOff>
          <xdr:row>43</xdr:row>
          <xdr:rowOff>47625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247650</xdr:rowOff>
        </xdr:from>
        <xdr:to>
          <xdr:col>3</xdr:col>
          <xdr:colOff>9525</xdr:colOff>
          <xdr:row>18</xdr:row>
          <xdr:rowOff>9525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247650</xdr:rowOff>
        </xdr:from>
        <xdr:to>
          <xdr:col>3</xdr:col>
          <xdr:colOff>9525</xdr:colOff>
          <xdr:row>19</xdr:row>
          <xdr:rowOff>9525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247650</xdr:rowOff>
        </xdr:from>
        <xdr:to>
          <xdr:col>3</xdr:col>
          <xdr:colOff>9525</xdr:colOff>
          <xdr:row>20</xdr:row>
          <xdr:rowOff>9525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247650</xdr:rowOff>
        </xdr:from>
        <xdr:to>
          <xdr:col>3</xdr:col>
          <xdr:colOff>9525</xdr:colOff>
          <xdr:row>23</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247650</xdr:rowOff>
        </xdr:from>
        <xdr:to>
          <xdr:col>3</xdr:col>
          <xdr:colOff>9525</xdr:colOff>
          <xdr:row>24</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247650</xdr:rowOff>
        </xdr:from>
        <xdr:to>
          <xdr:col>3</xdr:col>
          <xdr:colOff>9525</xdr:colOff>
          <xdr:row>25</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247650</xdr:rowOff>
        </xdr:from>
        <xdr:to>
          <xdr:col>3</xdr:col>
          <xdr:colOff>9525</xdr:colOff>
          <xdr:row>26</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247650</xdr:rowOff>
        </xdr:from>
        <xdr:to>
          <xdr:col>3</xdr:col>
          <xdr:colOff>9525</xdr:colOff>
          <xdr:row>27</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247650</xdr:rowOff>
        </xdr:from>
        <xdr:to>
          <xdr:col>3</xdr:col>
          <xdr:colOff>9525</xdr:colOff>
          <xdr:row>28</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247650</xdr:rowOff>
        </xdr:from>
        <xdr:to>
          <xdr:col>3</xdr:col>
          <xdr:colOff>9525</xdr:colOff>
          <xdr:row>29</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247650</xdr:rowOff>
        </xdr:from>
        <xdr:to>
          <xdr:col>3</xdr:col>
          <xdr:colOff>9525</xdr:colOff>
          <xdr:row>30</xdr:row>
          <xdr:rowOff>9525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247650</xdr:rowOff>
        </xdr:from>
        <xdr:to>
          <xdr:col>3</xdr:col>
          <xdr:colOff>9525</xdr:colOff>
          <xdr:row>31</xdr:row>
          <xdr:rowOff>9525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247650</xdr:rowOff>
        </xdr:from>
        <xdr:to>
          <xdr:col>3</xdr:col>
          <xdr:colOff>9525</xdr:colOff>
          <xdr:row>32</xdr:row>
          <xdr:rowOff>9525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247650</xdr:rowOff>
        </xdr:from>
        <xdr:to>
          <xdr:col>3</xdr:col>
          <xdr:colOff>9525</xdr:colOff>
          <xdr:row>33</xdr:row>
          <xdr:rowOff>9525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247650</xdr:rowOff>
        </xdr:from>
        <xdr:to>
          <xdr:col>3</xdr:col>
          <xdr:colOff>9525</xdr:colOff>
          <xdr:row>34</xdr:row>
          <xdr:rowOff>9525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247650</xdr:rowOff>
        </xdr:from>
        <xdr:to>
          <xdr:col>3</xdr:col>
          <xdr:colOff>9525</xdr:colOff>
          <xdr:row>35</xdr:row>
          <xdr:rowOff>9525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247650</xdr:rowOff>
        </xdr:from>
        <xdr:to>
          <xdr:col>3</xdr:col>
          <xdr:colOff>9525</xdr:colOff>
          <xdr:row>36</xdr:row>
          <xdr:rowOff>9525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247650</xdr:rowOff>
        </xdr:from>
        <xdr:to>
          <xdr:col>3</xdr:col>
          <xdr:colOff>9525</xdr:colOff>
          <xdr:row>37</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247650</xdr:rowOff>
        </xdr:from>
        <xdr:to>
          <xdr:col>3</xdr:col>
          <xdr:colOff>9525</xdr:colOff>
          <xdr:row>38</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247650</xdr:rowOff>
        </xdr:from>
        <xdr:to>
          <xdr:col>3</xdr:col>
          <xdr:colOff>9525</xdr:colOff>
          <xdr:row>39</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247650</xdr:rowOff>
        </xdr:from>
        <xdr:to>
          <xdr:col>3</xdr:col>
          <xdr:colOff>9525</xdr:colOff>
          <xdr:row>40</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247650</xdr:rowOff>
        </xdr:from>
        <xdr:to>
          <xdr:col>3</xdr:col>
          <xdr:colOff>9525</xdr:colOff>
          <xdr:row>41</xdr:row>
          <xdr:rowOff>9525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247650</xdr:rowOff>
        </xdr:from>
        <xdr:to>
          <xdr:col>3</xdr:col>
          <xdr:colOff>9525</xdr:colOff>
          <xdr:row>42</xdr:row>
          <xdr:rowOff>9525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247650</xdr:rowOff>
        </xdr:from>
        <xdr:to>
          <xdr:col>3</xdr:col>
          <xdr:colOff>9525</xdr:colOff>
          <xdr:row>43</xdr:row>
          <xdr:rowOff>9525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16</xdr:row>
          <xdr:rowOff>247650</xdr:rowOff>
        </xdr:from>
        <xdr:to>
          <xdr:col>21</xdr:col>
          <xdr:colOff>9525</xdr:colOff>
          <xdr:row>18</xdr:row>
          <xdr:rowOff>9525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19</xdr:row>
          <xdr:rowOff>247650</xdr:rowOff>
        </xdr:from>
        <xdr:to>
          <xdr:col>21</xdr:col>
          <xdr:colOff>19050</xdr:colOff>
          <xdr:row>21</xdr:row>
          <xdr:rowOff>9525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22</xdr:row>
          <xdr:rowOff>247650</xdr:rowOff>
        </xdr:from>
        <xdr:to>
          <xdr:col>21</xdr:col>
          <xdr:colOff>19050</xdr:colOff>
          <xdr:row>24</xdr:row>
          <xdr:rowOff>9525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23</xdr:row>
          <xdr:rowOff>247650</xdr:rowOff>
        </xdr:from>
        <xdr:to>
          <xdr:col>21</xdr:col>
          <xdr:colOff>19050</xdr:colOff>
          <xdr:row>25</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24</xdr:row>
          <xdr:rowOff>247650</xdr:rowOff>
        </xdr:from>
        <xdr:to>
          <xdr:col>21</xdr:col>
          <xdr:colOff>19050</xdr:colOff>
          <xdr:row>26</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25</xdr:row>
          <xdr:rowOff>247650</xdr:rowOff>
        </xdr:from>
        <xdr:to>
          <xdr:col>21</xdr:col>
          <xdr:colOff>19050</xdr:colOff>
          <xdr:row>27</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26</xdr:row>
          <xdr:rowOff>247650</xdr:rowOff>
        </xdr:from>
        <xdr:to>
          <xdr:col>21</xdr:col>
          <xdr:colOff>19050</xdr:colOff>
          <xdr:row>28</xdr:row>
          <xdr:rowOff>9525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27</xdr:row>
          <xdr:rowOff>247650</xdr:rowOff>
        </xdr:from>
        <xdr:to>
          <xdr:col>21</xdr:col>
          <xdr:colOff>19050</xdr:colOff>
          <xdr:row>29</xdr:row>
          <xdr:rowOff>9525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247650</xdr:rowOff>
        </xdr:from>
        <xdr:to>
          <xdr:col>21</xdr:col>
          <xdr:colOff>19050</xdr:colOff>
          <xdr:row>30</xdr:row>
          <xdr:rowOff>9525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29</xdr:row>
          <xdr:rowOff>247650</xdr:rowOff>
        </xdr:from>
        <xdr:to>
          <xdr:col>21</xdr:col>
          <xdr:colOff>19050</xdr:colOff>
          <xdr:row>31</xdr:row>
          <xdr:rowOff>9525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33</xdr:row>
          <xdr:rowOff>0</xdr:rowOff>
        </xdr:from>
        <xdr:to>
          <xdr:col>21</xdr:col>
          <xdr:colOff>19050</xdr:colOff>
          <xdr:row>34</xdr:row>
          <xdr:rowOff>28575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33</xdr:row>
          <xdr:rowOff>247650</xdr:rowOff>
        </xdr:from>
        <xdr:to>
          <xdr:col>21</xdr:col>
          <xdr:colOff>19050</xdr:colOff>
          <xdr:row>35</xdr:row>
          <xdr:rowOff>9525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34</xdr:row>
          <xdr:rowOff>247650</xdr:rowOff>
        </xdr:from>
        <xdr:to>
          <xdr:col>21</xdr:col>
          <xdr:colOff>19050</xdr:colOff>
          <xdr:row>36</xdr:row>
          <xdr:rowOff>9525</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247650</xdr:rowOff>
        </xdr:from>
        <xdr:to>
          <xdr:col>21</xdr:col>
          <xdr:colOff>19050</xdr:colOff>
          <xdr:row>37</xdr:row>
          <xdr:rowOff>9525</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38</xdr:row>
          <xdr:rowOff>247650</xdr:rowOff>
        </xdr:from>
        <xdr:to>
          <xdr:col>21</xdr:col>
          <xdr:colOff>19050</xdr:colOff>
          <xdr:row>40</xdr:row>
          <xdr:rowOff>9525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39</xdr:row>
          <xdr:rowOff>247650</xdr:rowOff>
        </xdr:from>
        <xdr:to>
          <xdr:col>21</xdr:col>
          <xdr:colOff>19050</xdr:colOff>
          <xdr:row>41</xdr:row>
          <xdr:rowOff>9525</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40</xdr:row>
          <xdr:rowOff>247650</xdr:rowOff>
        </xdr:from>
        <xdr:to>
          <xdr:col>21</xdr:col>
          <xdr:colOff>19050</xdr:colOff>
          <xdr:row>42</xdr:row>
          <xdr:rowOff>9525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390525</xdr:colOff>
      <xdr:row>4</xdr:row>
      <xdr:rowOff>19050</xdr:rowOff>
    </xdr:from>
    <xdr:to>
      <xdr:col>20</xdr:col>
      <xdr:colOff>190499</xdr:colOff>
      <xdr:row>7</xdr:row>
      <xdr:rowOff>257175</xdr:rowOff>
    </xdr:to>
    <xdr:sp macro="" textlink="">
      <xdr:nvSpPr>
        <xdr:cNvPr id="2" name="テキスト ボックス 1"/>
        <xdr:cNvSpPr txBox="1"/>
      </xdr:nvSpPr>
      <xdr:spPr>
        <a:xfrm>
          <a:off x="10963275" y="1362075"/>
          <a:ext cx="3248024"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対応する </a:t>
          </a:r>
          <a:r>
            <a:rPr kumimoji="1" lang="en-US" altLang="ja-JP" sz="1100" b="1">
              <a:solidFill>
                <a:srgbClr val="FF0000"/>
              </a:solidFill>
            </a:rPr>
            <a:t>Excel</a:t>
          </a:r>
          <a:r>
            <a:rPr kumimoji="1" lang="en-US" altLang="ja-JP" sz="1100" b="1" baseline="0">
              <a:solidFill>
                <a:srgbClr val="FF0000"/>
              </a:solidFill>
            </a:rPr>
            <a:t> </a:t>
          </a:r>
          <a:r>
            <a:rPr kumimoji="1" lang="ja-JP" altLang="en-US" sz="1100" b="1">
              <a:solidFill>
                <a:srgbClr val="FF0000"/>
              </a:solidFill>
            </a:rPr>
            <a:t>によっては、申請日、許可年月日が平成表示となる場合があります。この場合には、直接「令和○年○月○日」と入力してください。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638175</xdr:colOff>
      <xdr:row>13</xdr:row>
      <xdr:rowOff>47625</xdr:rowOff>
    </xdr:from>
    <xdr:to>
      <xdr:col>10</xdr:col>
      <xdr:colOff>361950</xdr:colOff>
      <xdr:row>16</xdr:row>
      <xdr:rowOff>323850</xdr:rowOff>
    </xdr:to>
    <xdr:sp macro="" textlink="">
      <xdr:nvSpPr>
        <xdr:cNvPr id="2" name="右中かっこ 1"/>
        <xdr:cNvSpPr/>
      </xdr:nvSpPr>
      <xdr:spPr>
        <a:xfrm>
          <a:off x="11696700" y="3609975"/>
          <a:ext cx="409575" cy="141922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152399</xdr:colOff>
      <xdr:row>0</xdr:row>
      <xdr:rowOff>22412</xdr:rowOff>
    </xdr:from>
    <xdr:to>
      <xdr:col>19</xdr:col>
      <xdr:colOff>466725</xdr:colOff>
      <xdr:row>5</xdr:row>
      <xdr:rowOff>136712</xdr:rowOff>
    </xdr:to>
    <xdr:sp macro="" textlink="">
      <xdr:nvSpPr>
        <xdr:cNvPr id="2" name="テキスト ボックス 1"/>
        <xdr:cNvSpPr txBox="1"/>
      </xdr:nvSpPr>
      <xdr:spPr>
        <a:xfrm>
          <a:off x="8153399" y="22412"/>
          <a:ext cx="3026150" cy="1021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技術者の生年月日及び資格のコード番号（３桁）については、下記のセルに入力してください。</a:t>
          </a:r>
          <a:endParaRPr kumimoji="1" lang="en-US" altLang="ja-JP" sz="1100">
            <a:solidFill>
              <a:srgbClr val="FF0000"/>
            </a:solidFill>
          </a:endParaRPr>
        </a:p>
        <a:p>
          <a:r>
            <a:rPr kumimoji="1" lang="ja-JP" altLang="en-US" sz="1100">
              <a:solidFill>
                <a:srgbClr val="FF0000"/>
              </a:solidFill>
            </a:rPr>
            <a:t>入力後、調書に自動で入力されます。</a:t>
          </a:r>
          <a:endParaRPr kumimoji="1" lang="en-US" altLang="ja-JP" sz="1100">
            <a:solidFill>
              <a:srgbClr val="FF0000"/>
            </a:solidFill>
          </a:endParaRPr>
        </a:p>
        <a:p>
          <a:r>
            <a:rPr kumimoji="1" lang="en-US" altLang="ja-JP" sz="1100">
              <a:solidFill>
                <a:srgbClr val="FF0000"/>
              </a:solidFill>
            </a:rPr>
            <a:t>#N/A</a:t>
          </a:r>
          <a:r>
            <a:rPr kumimoji="1" lang="ja-JP" altLang="en-US" sz="1100">
              <a:solidFill>
                <a:srgbClr val="FF0000"/>
              </a:solidFill>
            </a:rPr>
            <a:t>と表示される場合は、コード番号を再確認してください。</a:t>
          </a:r>
          <a:endParaRPr kumimoji="1" lang="en-US" altLang="ja-JP" sz="1100">
            <a:solidFill>
              <a:srgbClr val="FF0000"/>
            </a:solidFill>
          </a:endParaRPr>
        </a:p>
        <a:p>
          <a:endParaRPr kumimoji="1" lang="ja-JP" altLang="en-US" sz="1100">
            <a:solidFill>
              <a:srgbClr val="FF0000"/>
            </a:solidFill>
          </a:endParaRPr>
        </a:p>
      </xdr:txBody>
    </xdr:sp>
    <xdr:clientData/>
  </xdr:twoCellAnchor>
  <xdr:twoCellAnchor>
    <xdr:from>
      <xdr:col>21</xdr:col>
      <xdr:colOff>161924</xdr:colOff>
      <xdr:row>0</xdr:row>
      <xdr:rowOff>22412</xdr:rowOff>
    </xdr:from>
    <xdr:to>
      <xdr:col>25</xdr:col>
      <xdr:colOff>571500</xdr:colOff>
      <xdr:row>14</xdr:row>
      <xdr:rowOff>247650</xdr:rowOff>
    </xdr:to>
    <xdr:sp macro="" textlink="">
      <xdr:nvSpPr>
        <xdr:cNvPr id="3" name="テキスト ボックス 2"/>
        <xdr:cNvSpPr txBox="1"/>
      </xdr:nvSpPr>
      <xdr:spPr>
        <a:xfrm>
          <a:off x="12220574" y="22412"/>
          <a:ext cx="3152776" cy="42352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平成</a:t>
          </a:r>
          <a:r>
            <a:rPr kumimoji="1" lang="en-US" altLang="ja-JP" sz="1100">
              <a:solidFill>
                <a:sysClr val="windowText" lastClr="000000"/>
              </a:solidFill>
            </a:rPr>
            <a:t>30</a:t>
          </a:r>
          <a:r>
            <a:rPr kumimoji="1" lang="ja-JP" altLang="en-US" sz="1100">
              <a:solidFill>
                <a:sysClr val="windowText" lastClr="000000"/>
              </a:solidFill>
            </a:rPr>
            <a:t>年以前に実施された技術士試験において、第二次試験で下記記載の科目を選択して合格し、技術士法による登録を受けている者は、対応する科目</a:t>
          </a:r>
          <a:r>
            <a:rPr kumimoji="1" lang="ja-JP" altLang="en-US" sz="1100" b="1">
              <a:solidFill>
                <a:srgbClr val="FF0000"/>
              </a:solidFill>
            </a:rPr>
            <a:t>（赤太字）</a:t>
          </a:r>
          <a:r>
            <a:rPr kumimoji="1" lang="ja-JP" altLang="en-US" sz="1100">
              <a:solidFill>
                <a:sysClr val="windowText" lastClr="000000"/>
              </a:solidFill>
            </a:rPr>
            <a:t>を入力してください。</a:t>
          </a:r>
          <a:endParaRPr kumimoji="1" lang="en-US" altLang="ja-JP" sz="1100">
            <a:solidFill>
              <a:sysClr val="windowText" lastClr="000000"/>
            </a:solidFill>
          </a:endParaRPr>
        </a:p>
        <a:p>
          <a:endParaRPr kumimoji="1" lang="en-US" altLang="ja-JP" sz="1100">
            <a:solidFill>
              <a:srgbClr val="FF0000"/>
            </a:solidFill>
          </a:endParaRPr>
        </a:p>
        <a:p>
          <a:r>
            <a:rPr kumimoji="1" lang="ja-JP" altLang="en-US" sz="1100">
              <a:solidFill>
                <a:sysClr val="windowText" lastClr="000000"/>
              </a:solidFill>
            </a:rPr>
            <a:t>１．上下水道部門　水道環境</a:t>
          </a:r>
          <a:endParaRPr kumimoji="1" lang="en-US" altLang="ja-JP" sz="1100">
            <a:solidFill>
              <a:sysClr val="windowText" lastClr="000000"/>
            </a:solidFill>
          </a:endParaRPr>
        </a:p>
        <a:p>
          <a:r>
            <a:rPr kumimoji="1" lang="ja-JP" altLang="en-US" sz="1100">
              <a:solidFill>
                <a:sysClr val="windowText" lastClr="000000"/>
              </a:solidFill>
            </a:rPr>
            <a:t>　　→　</a:t>
          </a:r>
          <a:r>
            <a:rPr kumimoji="1" lang="ja-JP" altLang="en-US" sz="1100" b="1">
              <a:solidFill>
                <a:srgbClr val="FF0000"/>
              </a:solidFill>
            </a:rPr>
            <a:t>上下水道部門　水道環境（旧選択科目）</a:t>
          </a:r>
          <a:endParaRPr kumimoji="1" lang="en-US" altLang="ja-JP" sz="1100" b="1">
            <a:solidFill>
              <a:srgbClr val="FF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２．農業部門　農業土木</a:t>
          </a:r>
          <a:endParaRPr kumimoji="1" lang="en-US" altLang="ja-JP" sz="1100">
            <a:solidFill>
              <a:sysClr val="windowText" lastClr="000000"/>
            </a:solidFill>
          </a:endParaRPr>
        </a:p>
        <a:p>
          <a:r>
            <a:rPr kumimoji="1" lang="ja-JP" altLang="en-US" sz="1100">
              <a:solidFill>
                <a:sysClr val="windowText" lastClr="000000"/>
              </a:solidFill>
            </a:rPr>
            <a:t>　　→　</a:t>
          </a:r>
          <a:r>
            <a:rPr kumimoji="1" lang="ja-JP" altLang="en-US" sz="1100" b="1">
              <a:solidFill>
                <a:srgbClr val="FF0000"/>
              </a:solidFill>
            </a:rPr>
            <a:t>農業部門　農業農村工学</a:t>
          </a:r>
          <a:endParaRPr kumimoji="1" lang="en-US" altLang="ja-JP" sz="1100" b="1">
            <a:solidFill>
              <a:srgbClr val="FF0000"/>
            </a:solidFill>
          </a:endParaRPr>
        </a:p>
        <a:p>
          <a:endParaRPr kumimoji="1" lang="en-US" altLang="ja-JP" sz="1100" b="0">
            <a:solidFill>
              <a:sysClr val="windowText" lastClr="000000"/>
            </a:solidFill>
          </a:endParaRPr>
        </a:p>
        <a:p>
          <a:endParaRPr kumimoji="1" lang="en-US" altLang="ja-JP" sz="1100" b="0">
            <a:solidFill>
              <a:sysClr val="windowText" lastClr="000000"/>
            </a:solidFill>
          </a:endParaRPr>
        </a:p>
        <a:p>
          <a:r>
            <a:rPr kumimoji="1" lang="ja-JP" altLang="en-US" sz="1100" b="0">
              <a:solidFill>
                <a:sysClr val="windowText" lastClr="000000"/>
              </a:solidFill>
            </a:rPr>
            <a:t>３．機械部門　流体工学</a:t>
          </a:r>
          <a:endParaRPr kumimoji="1" lang="en-US" altLang="ja-JP" sz="1100" b="0">
            <a:solidFill>
              <a:sysClr val="windowText" lastClr="000000"/>
            </a:solidFill>
          </a:endParaRPr>
        </a:p>
        <a:p>
          <a:r>
            <a:rPr kumimoji="1" lang="ja-JP" altLang="en-US" sz="1100" b="0">
              <a:solidFill>
                <a:sysClr val="windowText" lastClr="000000"/>
              </a:solidFill>
            </a:rPr>
            <a:t>　　→　</a:t>
          </a:r>
          <a:r>
            <a:rPr kumimoji="1" lang="ja-JP" altLang="en-US" sz="1100" b="1">
              <a:solidFill>
                <a:srgbClr val="FF0000"/>
              </a:solidFill>
            </a:rPr>
            <a:t>機械部門　機械設計、流体機器及び交通・</a:t>
          </a:r>
          <a:endParaRPr kumimoji="1" lang="en-US" altLang="ja-JP" sz="1100" b="1">
            <a:solidFill>
              <a:srgbClr val="FF0000"/>
            </a:solidFill>
          </a:endParaRPr>
        </a:p>
        <a:p>
          <a:r>
            <a:rPr kumimoji="1" lang="ja-JP" altLang="en-US" sz="1100" b="1">
              <a:solidFill>
                <a:srgbClr val="FF0000"/>
              </a:solidFill>
            </a:rPr>
            <a:t>　　　　　　　　　　　　　　　　物流機械（旧選択科目）</a:t>
          </a:r>
          <a:endParaRPr kumimoji="1" lang="en-US" altLang="ja-JP" sz="1100" b="1">
            <a:solidFill>
              <a:srgbClr val="FF0000"/>
            </a:solidFill>
          </a:endParaRPr>
        </a:p>
        <a:p>
          <a:endParaRPr kumimoji="1" lang="en-US" altLang="ja-JP" sz="1100" b="1">
            <a:solidFill>
              <a:srgbClr val="FF0000"/>
            </a:solidFill>
          </a:endParaRPr>
        </a:p>
        <a:p>
          <a:r>
            <a:rPr kumimoji="1" lang="ja-JP" altLang="en-US" sz="1100" b="0">
              <a:solidFill>
                <a:sysClr val="windowText" lastClr="000000"/>
              </a:solidFill>
            </a:rPr>
            <a:t>４．機械部門　交通・物流機械</a:t>
          </a:r>
          <a:endParaRPr kumimoji="1" lang="en-US" altLang="ja-JP" sz="1100" b="0">
            <a:solidFill>
              <a:sysClr val="windowText" lastClr="000000"/>
            </a:solidFill>
          </a:endParaRPr>
        </a:p>
        <a:p>
          <a:r>
            <a:rPr kumimoji="1" lang="ja-JP" altLang="ja-JP" sz="1100" b="0">
              <a:solidFill>
                <a:schemeClr val="dk1"/>
              </a:solidFill>
              <a:effectLst/>
              <a:latin typeface="+mn-lt"/>
              <a:ea typeface="+mn-ea"/>
              <a:cs typeface="+mn-cs"/>
            </a:rPr>
            <a:t>　　→　</a:t>
          </a:r>
          <a:r>
            <a:rPr kumimoji="1" lang="ja-JP" altLang="ja-JP" sz="1100" b="1">
              <a:solidFill>
                <a:srgbClr val="FF0000"/>
              </a:solidFill>
              <a:effectLst/>
              <a:latin typeface="+mn-lt"/>
              <a:ea typeface="+mn-ea"/>
              <a:cs typeface="+mn-cs"/>
            </a:rPr>
            <a:t>機械部門　機械設計、流体機器及び交通・</a:t>
          </a:r>
          <a:endParaRPr lang="ja-JP" altLang="ja-JP" b="1">
            <a:solidFill>
              <a:srgbClr val="FF0000"/>
            </a:solidFill>
            <a:effectLst/>
          </a:endParaRPr>
        </a:p>
        <a:p>
          <a:r>
            <a:rPr kumimoji="1" lang="ja-JP" altLang="ja-JP" sz="1100" b="1">
              <a:solidFill>
                <a:srgbClr val="FF0000"/>
              </a:solidFill>
              <a:effectLst/>
              <a:latin typeface="+mn-lt"/>
              <a:ea typeface="+mn-ea"/>
              <a:cs typeface="+mn-cs"/>
            </a:rPr>
            <a:t>　　　　　　　　　　　　　　　　物流機械（旧選択科目）</a:t>
          </a:r>
          <a:endParaRPr lang="ja-JP" altLang="ja-JP" b="1">
            <a:solidFill>
              <a:srgbClr val="FF0000"/>
            </a:solidFill>
            <a:effectLst/>
          </a:endParaRPr>
        </a:p>
        <a:p>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0.xml"/><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9" Type="http://schemas.openxmlformats.org/officeDocument/2006/relationships/ctrlProp" Target="../ctrlProps/ctrlProp166.xml"/><Relationship Id="rId3" Type="http://schemas.openxmlformats.org/officeDocument/2006/relationships/vmlDrawing" Target="../drawings/vmlDrawing3.vml"/><Relationship Id="rId21" Type="http://schemas.openxmlformats.org/officeDocument/2006/relationships/ctrlProp" Target="../ctrlProps/ctrlProp148.xml"/><Relationship Id="rId34" Type="http://schemas.openxmlformats.org/officeDocument/2006/relationships/ctrlProp" Target="../ctrlProps/ctrlProp161.xml"/><Relationship Id="rId42" Type="http://schemas.openxmlformats.org/officeDocument/2006/relationships/ctrlProp" Target="../ctrlProps/ctrlProp169.x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38" Type="http://schemas.openxmlformats.org/officeDocument/2006/relationships/ctrlProp" Target="../ctrlProps/ctrlProp165.xml"/><Relationship Id="rId2" Type="http://schemas.openxmlformats.org/officeDocument/2006/relationships/drawing" Target="../drawings/drawing4.xml"/><Relationship Id="rId16" Type="http://schemas.openxmlformats.org/officeDocument/2006/relationships/ctrlProp" Target="../ctrlProps/ctrlProp143.xml"/><Relationship Id="rId20" Type="http://schemas.openxmlformats.org/officeDocument/2006/relationships/ctrlProp" Target="../ctrlProps/ctrlProp147.xml"/><Relationship Id="rId29" Type="http://schemas.openxmlformats.org/officeDocument/2006/relationships/ctrlProp" Target="../ctrlProps/ctrlProp156.xml"/><Relationship Id="rId41" Type="http://schemas.openxmlformats.org/officeDocument/2006/relationships/ctrlProp" Target="../ctrlProps/ctrlProp168.xml"/><Relationship Id="rId1" Type="http://schemas.openxmlformats.org/officeDocument/2006/relationships/printerSettings" Target="../printerSettings/printerSettings8.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32" Type="http://schemas.openxmlformats.org/officeDocument/2006/relationships/ctrlProp" Target="../ctrlProps/ctrlProp159.xml"/><Relationship Id="rId37" Type="http://schemas.openxmlformats.org/officeDocument/2006/relationships/ctrlProp" Target="../ctrlProps/ctrlProp164.xml"/><Relationship Id="rId40" Type="http://schemas.openxmlformats.org/officeDocument/2006/relationships/ctrlProp" Target="../ctrlProps/ctrlProp167.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10" Type="http://schemas.openxmlformats.org/officeDocument/2006/relationships/ctrlProp" Target="../ctrlProps/ctrlProp137.xml"/><Relationship Id="rId19" Type="http://schemas.openxmlformats.org/officeDocument/2006/relationships/ctrlProp" Target="../ctrlProps/ctrlProp146.xml"/><Relationship Id="rId31" Type="http://schemas.openxmlformats.org/officeDocument/2006/relationships/ctrlProp" Target="../ctrlProps/ctrlProp158.xml"/><Relationship Id="rId44" Type="http://schemas.openxmlformats.org/officeDocument/2006/relationships/ctrlProp" Target="../ctrlProps/ctrlProp171.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 Id="rId30" Type="http://schemas.openxmlformats.org/officeDocument/2006/relationships/ctrlProp" Target="../ctrlProps/ctrlProp157.xml"/><Relationship Id="rId35" Type="http://schemas.openxmlformats.org/officeDocument/2006/relationships/ctrlProp" Target="../ctrlProps/ctrlProp162.xml"/><Relationship Id="rId43" Type="http://schemas.openxmlformats.org/officeDocument/2006/relationships/ctrlProp" Target="../ctrlProps/ctrlProp1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H188"/>
  <sheetViews>
    <sheetView tabSelected="1" view="pageBreakPreview" zoomScaleNormal="100" zoomScaleSheetLayoutView="100" workbookViewId="0">
      <selection activeCell="H169" sqref="H169"/>
    </sheetView>
  </sheetViews>
  <sheetFormatPr defaultColWidth="9" defaultRowHeight="18.75" customHeight="1" x14ac:dyDescent="0.15"/>
  <cols>
    <col min="1" max="1" width="7.25" style="137" customWidth="1"/>
    <col min="2" max="2" width="9" style="137" customWidth="1"/>
    <col min="3" max="3" width="23" style="137" bestFit="1" customWidth="1"/>
    <col min="4" max="7" width="15" style="137" customWidth="1"/>
    <col min="8" max="8" width="13" style="137" customWidth="1"/>
    <col min="9" max="9" width="9" style="137"/>
    <col min="10" max="10" width="9.125" style="137" bestFit="1" customWidth="1"/>
    <col min="11" max="11" width="9" style="137" customWidth="1"/>
    <col min="12" max="13" width="9.5" style="137" bestFit="1" customWidth="1"/>
    <col min="14" max="14" width="9" style="137"/>
    <col min="15" max="15" width="8.875" style="165" customWidth="1"/>
    <col min="16" max="16" width="9" style="165"/>
    <col min="17" max="17" width="9" style="199"/>
    <col min="18" max="18" width="9" style="137"/>
    <col min="19" max="20" width="9" style="137" customWidth="1"/>
    <col min="21" max="23" width="9" style="137"/>
    <col min="24" max="24" width="9" style="137" customWidth="1"/>
    <col min="25" max="29" width="9" style="137"/>
    <col min="30" max="32" width="4.25" style="137" customWidth="1"/>
    <col min="33" max="33" width="4.375" style="137" customWidth="1"/>
    <col min="34" max="16384" width="9" style="137"/>
  </cols>
  <sheetData>
    <row r="1" spans="1:21" ht="18.75" customHeight="1" x14ac:dyDescent="0.15">
      <c r="B1" s="137" t="s">
        <v>63</v>
      </c>
      <c r="Q1" s="165"/>
      <c r="R1" s="165"/>
      <c r="S1" s="198" t="s">
        <v>49</v>
      </c>
      <c r="T1" s="199"/>
    </row>
    <row r="2" spans="1:21" ht="18.75" customHeight="1" x14ac:dyDescent="0.15">
      <c r="C2" s="137" t="s">
        <v>28</v>
      </c>
      <c r="D2" s="450"/>
      <c r="E2" s="450"/>
      <c r="K2" s="23"/>
      <c r="L2" s="34" t="s">
        <v>568</v>
      </c>
      <c r="O2" s="137"/>
      <c r="P2" s="137"/>
      <c r="Q2" s="137"/>
      <c r="S2" s="198" t="s">
        <v>910</v>
      </c>
      <c r="T2" s="199"/>
    </row>
    <row r="3" spans="1:21" ht="18.75" customHeight="1" x14ac:dyDescent="0.15">
      <c r="C3" s="137" t="s">
        <v>47</v>
      </c>
      <c r="D3" s="423"/>
      <c r="E3" s="423"/>
      <c r="F3" s="137" t="s">
        <v>62</v>
      </c>
      <c r="K3"/>
      <c r="L3"/>
      <c r="O3" s="137"/>
      <c r="P3" s="137"/>
      <c r="Q3" s="137"/>
      <c r="S3" s="198" t="s">
        <v>50</v>
      </c>
      <c r="T3" s="199"/>
    </row>
    <row r="4" spans="1:21" ht="18.75" customHeight="1" x14ac:dyDescent="0.15">
      <c r="C4" s="137" t="s">
        <v>31</v>
      </c>
      <c r="D4" s="423"/>
      <c r="E4" s="423"/>
      <c r="F4" s="137" t="s">
        <v>62</v>
      </c>
      <c r="K4" s="278"/>
      <c r="L4" s="34" t="s">
        <v>569</v>
      </c>
      <c r="O4" s="137"/>
      <c r="P4" s="137"/>
      <c r="Q4" s="137"/>
      <c r="S4" s="199"/>
      <c r="T4" s="199"/>
    </row>
    <row r="5" spans="1:21" ht="18.75" customHeight="1" x14ac:dyDescent="0.15">
      <c r="C5" s="137" t="s">
        <v>48</v>
      </c>
      <c r="D5" s="200"/>
      <c r="K5"/>
      <c r="L5"/>
      <c r="O5" s="137"/>
      <c r="P5" s="137"/>
      <c r="Q5" s="137"/>
      <c r="S5" s="198" t="s">
        <v>51</v>
      </c>
      <c r="T5" s="201" t="s">
        <v>289</v>
      </c>
    </row>
    <row r="6" spans="1:21" ht="18.75" customHeight="1" x14ac:dyDescent="0.15">
      <c r="K6" s="51"/>
      <c r="L6" s="34" t="s">
        <v>570</v>
      </c>
      <c r="O6" s="137"/>
      <c r="P6" s="137"/>
      <c r="Q6" s="137"/>
      <c r="S6" s="198" t="s">
        <v>52</v>
      </c>
      <c r="T6" s="202" t="s">
        <v>290</v>
      </c>
    </row>
    <row r="7" spans="1:21" ht="18.75" customHeight="1" x14ac:dyDescent="0.15">
      <c r="A7" s="203" t="s">
        <v>64</v>
      </c>
      <c r="K7"/>
      <c r="L7" s="34" t="s">
        <v>571</v>
      </c>
      <c r="O7" s="137"/>
      <c r="P7" s="137"/>
      <c r="Q7" s="137"/>
      <c r="S7" s="198" t="s">
        <v>53</v>
      </c>
      <c r="T7" s="202" t="s">
        <v>291</v>
      </c>
    </row>
    <row r="8" spans="1:21" ht="18.75" customHeight="1" x14ac:dyDescent="0.15">
      <c r="B8" s="137" t="s">
        <v>65</v>
      </c>
      <c r="K8"/>
      <c r="L8" s="34" t="s">
        <v>572</v>
      </c>
      <c r="O8" s="137"/>
      <c r="P8" s="137"/>
      <c r="Q8" s="137"/>
      <c r="S8" s="198" t="s">
        <v>54</v>
      </c>
      <c r="T8" s="202" t="s">
        <v>293</v>
      </c>
    </row>
    <row r="9" spans="1:21" ht="18.75" customHeight="1" x14ac:dyDescent="0.15">
      <c r="C9" s="137" t="s">
        <v>2</v>
      </c>
      <c r="D9" s="204"/>
      <c r="E9" s="137" t="s">
        <v>286</v>
      </c>
      <c r="O9" s="137"/>
      <c r="P9" s="137"/>
      <c r="Q9" s="137"/>
      <c r="S9" s="198" t="s">
        <v>55</v>
      </c>
      <c r="T9" s="202" t="s">
        <v>295</v>
      </c>
    </row>
    <row r="10" spans="1:21" ht="18.75" customHeight="1" x14ac:dyDescent="0.15">
      <c r="E10" s="137" t="str">
        <f>IF(COUNTIF(入力シート!B95:B106,A9)&lt;1,"",VLOOKUP($S9,入力シート!$A$95:$Z$106,2,FALSE))</f>
        <v/>
      </c>
      <c r="O10" s="137"/>
      <c r="P10" s="137"/>
      <c r="Q10" s="137"/>
      <c r="S10" s="199"/>
      <c r="T10" s="199"/>
    </row>
    <row r="11" spans="1:21" ht="18.75" customHeight="1" x14ac:dyDescent="0.15">
      <c r="O11" s="137"/>
      <c r="P11" s="137"/>
      <c r="Q11" s="137"/>
      <c r="S11" s="145" t="s">
        <v>57</v>
      </c>
      <c r="T11" s="199"/>
    </row>
    <row r="12" spans="1:21" ht="18.75" customHeight="1" x14ac:dyDescent="0.15">
      <c r="C12" s="137" t="s">
        <v>4</v>
      </c>
      <c r="D12" s="279"/>
      <c r="O12" s="137"/>
      <c r="P12" s="137"/>
      <c r="Q12" s="137"/>
      <c r="S12" s="145" t="s">
        <v>56</v>
      </c>
      <c r="T12" s="199"/>
    </row>
    <row r="13" spans="1:21" ht="18.75" customHeight="1" x14ac:dyDescent="0.15">
      <c r="C13" s="137" t="s">
        <v>5</v>
      </c>
      <c r="D13" s="279"/>
      <c r="O13" s="137"/>
      <c r="P13" s="137"/>
      <c r="Q13" s="137"/>
      <c r="S13" s="199"/>
      <c r="T13" s="199"/>
    </row>
    <row r="14" spans="1:21" ht="18.75" customHeight="1" x14ac:dyDescent="0.15">
      <c r="C14" s="137" t="s">
        <v>6</v>
      </c>
      <c r="D14" s="280"/>
      <c r="E14" s="137" t="s">
        <v>100</v>
      </c>
      <c r="O14" s="137"/>
      <c r="P14" s="137"/>
      <c r="Q14" s="137"/>
      <c r="S14" s="198" t="s">
        <v>58</v>
      </c>
      <c r="T14" s="199"/>
      <c r="U14" s="340" t="s">
        <v>849</v>
      </c>
    </row>
    <row r="15" spans="1:21" ht="18.75" customHeight="1" x14ac:dyDescent="0.15">
      <c r="C15" s="137" t="s">
        <v>279</v>
      </c>
      <c r="D15" s="279"/>
      <c r="E15" s="140" t="s">
        <v>489</v>
      </c>
      <c r="F15" s="137" t="s">
        <v>283</v>
      </c>
      <c r="L15" s="164" t="b">
        <v>0</v>
      </c>
      <c r="O15" s="137"/>
      <c r="P15" s="137"/>
      <c r="Q15" s="137"/>
      <c r="S15" s="198" t="s">
        <v>59</v>
      </c>
      <c r="T15" s="199"/>
      <c r="U15" s="340" t="s">
        <v>847</v>
      </c>
    </row>
    <row r="16" spans="1:21" ht="18.75" customHeight="1" x14ac:dyDescent="0.15">
      <c r="D16" s="279"/>
      <c r="E16" s="140" t="s">
        <v>490</v>
      </c>
      <c r="L16" s="164" t="b">
        <v>0</v>
      </c>
      <c r="Q16" s="165"/>
      <c r="R16" s="165"/>
      <c r="S16" s="199"/>
      <c r="T16" s="199"/>
    </row>
    <row r="17" spans="2:22" ht="18.75" customHeight="1" x14ac:dyDescent="0.15">
      <c r="C17" s="137" t="s">
        <v>367</v>
      </c>
      <c r="D17" s="279"/>
      <c r="E17" s="205" t="s">
        <v>369</v>
      </c>
      <c r="L17" s="164" t="b">
        <v>0</v>
      </c>
      <c r="O17" s="137"/>
      <c r="P17" s="137"/>
      <c r="Q17" s="137"/>
      <c r="R17" s="199"/>
      <c r="S17" s="198" t="s">
        <v>13</v>
      </c>
      <c r="T17" s="145" t="s">
        <v>348</v>
      </c>
      <c r="V17" s="348" t="str">
        <f>IF(D21="個人",D23,IF(D24="前",IF(D21="その他",E21&amp;D23,E21&amp;D23),IF(D21="その他",D23&amp;E21,D23&amp;E21)))</f>
        <v/>
      </c>
    </row>
    <row r="18" spans="2:22" ht="18.75" customHeight="1" x14ac:dyDescent="0.15">
      <c r="E18" s="206" t="s">
        <v>368</v>
      </c>
      <c r="Q18" s="165"/>
      <c r="R18" s="199"/>
      <c r="S18" s="198" t="s">
        <v>14</v>
      </c>
      <c r="T18" s="145" t="s">
        <v>349</v>
      </c>
    </row>
    <row r="19" spans="2:22" ht="18.75" customHeight="1" x14ac:dyDescent="0.15">
      <c r="E19" s="206" t="s">
        <v>370</v>
      </c>
      <c r="Q19" s="165"/>
      <c r="R19" s="165"/>
      <c r="S19" s="198" t="s">
        <v>345</v>
      </c>
      <c r="T19" s="145" t="s">
        <v>350</v>
      </c>
    </row>
    <row r="20" spans="2:22" ht="18.75" customHeight="1" x14ac:dyDescent="0.15">
      <c r="B20" s="137" t="s">
        <v>41</v>
      </c>
      <c r="Q20" s="165"/>
      <c r="R20" s="165"/>
      <c r="S20" s="198" t="s">
        <v>15</v>
      </c>
      <c r="T20" s="145" t="s">
        <v>351</v>
      </c>
    </row>
    <row r="21" spans="2:22" ht="18.75" customHeight="1" x14ac:dyDescent="0.15">
      <c r="C21" s="137" t="s">
        <v>12</v>
      </c>
      <c r="D21" s="280"/>
      <c r="E21" s="335" t="str">
        <f>IF(D21="その他","直接入力",IF(OR(D21="個人",D21=""),"",VLOOKUP(D21,S17:T28,2,FALSE)))</f>
        <v/>
      </c>
      <c r="F21" s="137" t="s">
        <v>347</v>
      </c>
      <c r="Q21" s="165"/>
      <c r="R21" s="165"/>
      <c r="S21" s="198" t="s">
        <v>61</v>
      </c>
      <c r="T21" s="145" t="s">
        <v>352</v>
      </c>
    </row>
    <row r="22" spans="2:22" ht="18.75" customHeight="1" x14ac:dyDescent="0.15">
      <c r="C22" s="137" t="s">
        <v>34</v>
      </c>
      <c r="D22" s="423"/>
      <c r="E22" s="423"/>
      <c r="F22" s="423"/>
      <c r="Q22" s="165"/>
      <c r="R22" s="165"/>
      <c r="S22" s="198" t="s">
        <v>344</v>
      </c>
      <c r="T22" s="145" t="s">
        <v>353</v>
      </c>
    </row>
    <row r="23" spans="2:22" ht="18.75" customHeight="1" x14ac:dyDescent="0.15">
      <c r="C23" s="137" t="s">
        <v>35</v>
      </c>
      <c r="D23" s="423"/>
      <c r="E23" s="423"/>
      <c r="F23" s="423"/>
      <c r="Q23" s="165"/>
      <c r="R23" s="165"/>
      <c r="S23" s="198" t="s">
        <v>346</v>
      </c>
      <c r="T23" s="145" t="s">
        <v>354</v>
      </c>
    </row>
    <row r="24" spans="2:22" ht="18.75" customHeight="1" x14ac:dyDescent="0.15">
      <c r="C24" s="137" t="s">
        <v>7</v>
      </c>
      <c r="D24" s="281"/>
      <c r="Q24" s="165"/>
      <c r="R24" s="165"/>
      <c r="S24" s="207" t="s">
        <v>491</v>
      </c>
      <c r="T24" s="145" t="s">
        <v>355</v>
      </c>
    </row>
    <row r="25" spans="2:22" ht="18.75" customHeight="1" x14ac:dyDescent="0.15">
      <c r="C25" s="137" t="s">
        <v>36</v>
      </c>
      <c r="D25" s="423"/>
      <c r="E25" s="423"/>
      <c r="Q25" s="165"/>
      <c r="R25" s="165"/>
      <c r="S25" s="207" t="s">
        <v>492</v>
      </c>
      <c r="T25" s="145" t="s">
        <v>356</v>
      </c>
    </row>
    <row r="26" spans="2:22" ht="18.75" customHeight="1" x14ac:dyDescent="0.15">
      <c r="C26" s="137" t="s">
        <v>37</v>
      </c>
      <c r="D26" s="423"/>
      <c r="E26" s="423"/>
      <c r="F26" s="152" t="s">
        <v>62</v>
      </c>
      <c r="H26" t="s">
        <v>846</v>
      </c>
      <c r="Q26" s="165"/>
      <c r="R26" s="165"/>
      <c r="S26" s="207" t="s">
        <v>493</v>
      </c>
      <c r="T26" s="145" t="s">
        <v>357</v>
      </c>
    </row>
    <row r="27" spans="2:22" ht="18.75" customHeight="1" x14ac:dyDescent="0.15">
      <c r="C27" s="137" t="s">
        <v>38</v>
      </c>
      <c r="D27" s="423"/>
      <c r="E27" s="423"/>
      <c r="F27" s="152" t="s">
        <v>62</v>
      </c>
      <c r="H27" s="339"/>
      <c r="I27" s="374" t="str">
        <f>IF(H27="敦賀市","注）代表者個人の市税の納税証明書が必要となります。","")</f>
        <v/>
      </c>
      <c r="Q27" s="165"/>
      <c r="R27" s="165"/>
      <c r="S27" s="207" t="s">
        <v>494</v>
      </c>
      <c r="T27" s="145" t="s">
        <v>358</v>
      </c>
    </row>
    <row r="28" spans="2:22" ht="18.75" customHeight="1" x14ac:dyDescent="0.15">
      <c r="C28" s="137" t="s">
        <v>19</v>
      </c>
      <c r="D28" s="208"/>
      <c r="Q28" s="165"/>
      <c r="R28" s="165"/>
      <c r="S28" s="207" t="s">
        <v>495</v>
      </c>
      <c r="T28" s="145" t="s">
        <v>359</v>
      </c>
    </row>
    <row r="29" spans="2:22" ht="18.75" customHeight="1" x14ac:dyDescent="0.15">
      <c r="C29" s="137" t="s">
        <v>20</v>
      </c>
      <c r="D29" s="451"/>
      <c r="E29" s="451"/>
      <c r="F29" s="451"/>
      <c r="G29" s="451"/>
      <c r="H29" s="451"/>
      <c r="I29" s="451"/>
      <c r="J29" s="451"/>
      <c r="K29" s="451"/>
      <c r="Q29" s="165"/>
      <c r="R29" s="165"/>
      <c r="S29" s="198" t="s">
        <v>343</v>
      </c>
      <c r="T29" s="145" t="s">
        <v>343</v>
      </c>
    </row>
    <row r="30" spans="2:22" ht="18.75" customHeight="1" x14ac:dyDescent="0.15">
      <c r="C30" s="137" t="s">
        <v>21</v>
      </c>
      <c r="D30" s="423"/>
      <c r="E30" s="423"/>
      <c r="F30" s="209"/>
      <c r="G30" s="325" t="str">
        <f>IF(LEN(D29)&lt;47,"","業者カードNo.1の本店所在地の文字数が46文字を超えましたので、手入力で入力をしてください。")</f>
        <v/>
      </c>
      <c r="I30" s="209"/>
      <c r="J30" s="209"/>
      <c r="K30" s="209"/>
      <c r="Q30" s="165"/>
      <c r="R30" s="165"/>
      <c r="S30" s="198" t="s">
        <v>60</v>
      </c>
      <c r="T30" s="145" t="s">
        <v>60</v>
      </c>
    </row>
    <row r="31" spans="2:22" ht="18.75" customHeight="1" x14ac:dyDescent="0.15">
      <c r="C31" s="137" t="s">
        <v>22</v>
      </c>
      <c r="D31" s="452"/>
      <c r="E31" s="452"/>
      <c r="F31" s="209"/>
      <c r="G31" s="318"/>
      <c r="H31" s="318"/>
      <c r="I31" s="209"/>
      <c r="J31" s="209"/>
      <c r="K31" s="209"/>
      <c r="Q31" s="165"/>
      <c r="R31" s="165"/>
      <c r="S31" s="210"/>
      <c r="T31" s="199"/>
    </row>
    <row r="32" spans="2:22" ht="18.75" customHeight="1" x14ac:dyDescent="0.15">
      <c r="C32" s="137" t="s">
        <v>496</v>
      </c>
      <c r="D32" s="453"/>
      <c r="E32" s="425"/>
      <c r="F32" s="426"/>
      <c r="G32" s="325" t="str">
        <f>IF(LEN(D32)&lt;47,"","業者カードNo.1の本店メールアドレスの文字数が46文字を超えましたので、手入力で入力をしてください。")</f>
        <v/>
      </c>
      <c r="H32" s="318"/>
      <c r="I32" s="209"/>
      <c r="J32" s="209"/>
      <c r="K32" s="209"/>
      <c r="Q32" s="165"/>
      <c r="R32" s="165"/>
      <c r="S32" s="144">
        <v>4594</v>
      </c>
      <c r="T32" s="145" t="s">
        <v>497</v>
      </c>
      <c r="U32" s="145">
        <v>33</v>
      </c>
    </row>
    <row r="33" spans="1:21" ht="18.75" customHeight="1" x14ac:dyDescent="0.15">
      <c r="Q33" s="165"/>
      <c r="R33" s="165"/>
      <c r="S33" s="146">
        <v>9855</v>
      </c>
      <c r="T33" s="145" t="s">
        <v>498</v>
      </c>
      <c r="U33" s="145">
        <v>-11</v>
      </c>
    </row>
    <row r="34" spans="1:21" ht="18.75" customHeight="1" x14ac:dyDescent="0.15">
      <c r="B34" s="137" t="s">
        <v>42</v>
      </c>
      <c r="Q34" s="165"/>
      <c r="R34" s="165"/>
      <c r="S34" s="146">
        <v>32515</v>
      </c>
      <c r="T34" s="145" t="s">
        <v>499</v>
      </c>
      <c r="U34" s="145">
        <v>-25</v>
      </c>
    </row>
    <row r="35" spans="1:21" ht="18.75" customHeight="1" x14ac:dyDescent="0.15">
      <c r="C35" s="137" t="s">
        <v>371</v>
      </c>
      <c r="D35" s="423"/>
      <c r="E35" s="423"/>
      <c r="F35" s="423"/>
      <c r="Q35" s="165"/>
      <c r="R35" s="165"/>
      <c r="S35" s="146">
        <v>43585</v>
      </c>
      <c r="T35" s="145" t="s">
        <v>500</v>
      </c>
      <c r="U35" s="145">
        <v>-88</v>
      </c>
    </row>
    <row r="36" spans="1:21" ht="18.75" customHeight="1" x14ac:dyDescent="0.15">
      <c r="C36" s="137" t="s">
        <v>43</v>
      </c>
      <c r="D36" s="423"/>
      <c r="E36" s="423"/>
      <c r="F36" s="423"/>
      <c r="G36" s="152" t="s">
        <v>883</v>
      </c>
      <c r="Q36" s="165"/>
      <c r="R36" s="165"/>
      <c r="S36" s="165"/>
      <c r="T36" s="165" t="s">
        <v>853</v>
      </c>
      <c r="U36" s="165"/>
    </row>
    <row r="37" spans="1:21" ht="18.75" customHeight="1" x14ac:dyDescent="0.15">
      <c r="C37" s="137" t="s">
        <v>44</v>
      </c>
      <c r="D37" s="445"/>
      <c r="E37" s="445"/>
      <c r="Q37" s="165"/>
      <c r="R37" s="165"/>
    </row>
    <row r="38" spans="1:21" ht="18.75" customHeight="1" x14ac:dyDescent="0.15">
      <c r="C38" s="137" t="s">
        <v>45</v>
      </c>
      <c r="D38" s="423"/>
      <c r="E38" s="423"/>
      <c r="F38" s="152" t="s">
        <v>62</v>
      </c>
      <c r="H38" t="s">
        <v>848</v>
      </c>
      <c r="Q38" s="165"/>
      <c r="R38" s="165"/>
      <c r="S38" s="145"/>
      <c r="T38" s="199"/>
    </row>
    <row r="39" spans="1:21" ht="18.75" customHeight="1" x14ac:dyDescent="0.15">
      <c r="C39" s="137" t="s">
        <v>46</v>
      </c>
      <c r="D39" s="423"/>
      <c r="E39" s="423"/>
      <c r="F39" s="152" t="s">
        <v>62</v>
      </c>
      <c r="H39" s="339"/>
      <c r="I39" s="374" t="str">
        <f>IF(H39="敦賀市","注）代表者個人の市税の納税証明書が必要となります。","")</f>
        <v/>
      </c>
      <c r="Q39" s="165"/>
      <c r="R39" s="165"/>
      <c r="S39" s="358" t="s">
        <v>896</v>
      </c>
      <c r="T39" s="199"/>
    </row>
    <row r="40" spans="1:21" ht="18.75" customHeight="1" x14ac:dyDescent="0.15">
      <c r="C40" s="137" t="s">
        <v>19</v>
      </c>
      <c r="D40" s="211"/>
      <c r="Q40" s="165"/>
      <c r="R40" s="165"/>
    </row>
    <row r="41" spans="1:21" ht="18.75" customHeight="1" x14ac:dyDescent="0.15">
      <c r="C41" s="137" t="s">
        <v>20</v>
      </c>
      <c r="D41" s="444"/>
      <c r="E41" s="425"/>
      <c r="F41" s="425"/>
      <c r="G41" s="425"/>
      <c r="H41" s="425"/>
      <c r="I41" s="425"/>
      <c r="J41" s="425"/>
      <c r="K41" s="426"/>
      <c r="Q41" s="165"/>
      <c r="R41" s="165"/>
      <c r="S41" s="212" t="s">
        <v>142</v>
      </c>
      <c r="T41" s="213" t="s">
        <v>501</v>
      </c>
    </row>
    <row r="42" spans="1:21" ht="18.75" customHeight="1" x14ac:dyDescent="0.15">
      <c r="C42" s="137" t="s">
        <v>21</v>
      </c>
      <c r="D42" s="445"/>
      <c r="E42" s="445"/>
      <c r="G42" s="325" t="str">
        <f>IF(LEN(D41)&lt;47,"","業者カードNo.1の本店所在地の文字数が46文字を超えましたので、手入力で入力をしてください。")</f>
        <v/>
      </c>
      <c r="Q42" s="165"/>
      <c r="R42" s="165"/>
      <c r="S42" s="212" t="s">
        <v>145</v>
      </c>
      <c r="T42" s="213" t="s">
        <v>502</v>
      </c>
    </row>
    <row r="43" spans="1:21" ht="18.75" customHeight="1" x14ac:dyDescent="0.15">
      <c r="C43" s="137" t="s">
        <v>22</v>
      </c>
      <c r="D43" s="423"/>
      <c r="E43" s="423"/>
      <c r="G43" s="318"/>
      <c r="Q43" s="165"/>
      <c r="R43" s="165"/>
      <c r="S43" s="212" t="s">
        <v>167</v>
      </c>
      <c r="T43" s="213" t="s">
        <v>503</v>
      </c>
    </row>
    <row r="44" spans="1:21" ht="18.75" customHeight="1" x14ac:dyDescent="0.15">
      <c r="C44" s="137" t="s">
        <v>496</v>
      </c>
      <c r="D44" s="424"/>
      <c r="E44" s="425"/>
      <c r="F44" s="426"/>
      <c r="G44" s="325" t="str">
        <f>IF(LEN(D44)&lt;47,"","業者カードNo.1の本店メールアドレスの文字数が46文字を超えましたので、手入力で入力をしてください。")</f>
        <v/>
      </c>
      <c r="Q44" s="165"/>
      <c r="R44" s="165"/>
      <c r="S44" s="212" t="s">
        <v>504</v>
      </c>
      <c r="T44" s="213" t="s">
        <v>505</v>
      </c>
    </row>
    <row r="45" spans="1:21" ht="18.75" customHeight="1" x14ac:dyDescent="0.15">
      <c r="C45" s="137" t="s">
        <v>258</v>
      </c>
      <c r="D45" s="282"/>
      <c r="F45" s="152" t="s">
        <v>372</v>
      </c>
      <c r="Q45" s="165"/>
      <c r="R45" s="165"/>
      <c r="S45" s="212" t="s">
        <v>168</v>
      </c>
      <c r="T45" s="213" t="s">
        <v>506</v>
      </c>
    </row>
    <row r="46" spans="1:21" ht="18.75" customHeight="1" x14ac:dyDescent="0.15">
      <c r="Q46" s="165"/>
      <c r="R46" s="165"/>
      <c r="S46" s="212" t="s">
        <v>130</v>
      </c>
      <c r="T46" s="213" t="s">
        <v>507</v>
      </c>
    </row>
    <row r="47" spans="1:21" ht="18.75" customHeight="1" x14ac:dyDescent="0.15">
      <c r="A47" s="203" t="s">
        <v>68</v>
      </c>
      <c r="D47" s="341" t="s">
        <v>852</v>
      </c>
      <c r="Q47" s="165"/>
      <c r="R47" s="165"/>
      <c r="S47" s="212" t="s">
        <v>180</v>
      </c>
      <c r="T47" s="213" t="s">
        <v>509</v>
      </c>
    </row>
    <row r="48" spans="1:21" ht="18.75" customHeight="1" x14ac:dyDescent="0.15">
      <c r="B48" s="214" t="s">
        <v>103</v>
      </c>
      <c r="I48" s="155" t="s">
        <v>199</v>
      </c>
      <c r="J48" s="154" t="s">
        <v>200</v>
      </c>
      <c r="K48" s="138" t="s">
        <v>202</v>
      </c>
      <c r="L48" s="138" t="s">
        <v>80</v>
      </c>
      <c r="M48" s="138" t="s">
        <v>81</v>
      </c>
      <c r="Q48" s="165"/>
      <c r="R48" s="165"/>
    </row>
    <row r="49" spans="1:20" ht="18.75" customHeight="1" x14ac:dyDescent="0.15">
      <c r="C49" s="137" t="s">
        <v>284</v>
      </c>
      <c r="D49" s="162"/>
      <c r="I49" s="164" t="str">
        <f>IF(D49="","",YEAR(D49))</f>
        <v/>
      </c>
      <c r="J49" s="215" t="str">
        <f>IF(D49="","",IF(D49&lt;=S$32,"M",IF(D49&lt;=S$33,"T",IF(D49&lt;=S$34,"S",IF(D49&lt;=S$35,"H","R")))))</f>
        <v/>
      </c>
      <c r="K49" s="164" t="str">
        <f t="shared" ref="K49:K52" si="0">IF(D49="","",IF(AND(I49&gt;2018,L49&gt;4),I49-18-2000,IF(D49&gt;$S$34,I49-1988,IF(D49&gt;$S$33,I49-1925,IF(D49&gt;$S$32,I49-1911,I49-1867)))))</f>
        <v/>
      </c>
      <c r="L49" s="164" t="str">
        <f>IF(I49="","",MONTH(D49))</f>
        <v/>
      </c>
      <c r="M49" s="164" t="str">
        <f>IF(I49="","",DAY(D49))</f>
        <v/>
      </c>
      <c r="N49" s="152" t="s">
        <v>861</v>
      </c>
      <c r="Q49" s="165"/>
      <c r="R49" s="165"/>
      <c r="S49" s="212" t="s">
        <v>231</v>
      </c>
    </row>
    <row r="50" spans="1:20" ht="18.75" customHeight="1" x14ac:dyDescent="0.15">
      <c r="C50" s="138" t="s">
        <v>201</v>
      </c>
      <c r="D50" s="375"/>
      <c r="F50" s="137" t="s">
        <v>876</v>
      </c>
      <c r="Q50" s="165"/>
      <c r="R50" s="165"/>
      <c r="S50" s="212" t="s">
        <v>232</v>
      </c>
    </row>
    <row r="51" spans="1:20" ht="18.75" customHeight="1" x14ac:dyDescent="0.15">
      <c r="C51" s="440" t="s">
        <v>104</v>
      </c>
      <c r="D51" s="162"/>
      <c r="E51" s="137" t="s">
        <v>508</v>
      </c>
      <c r="F51" s="137" t="s">
        <v>197</v>
      </c>
      <c r="I51" s="164" t="str">
        <f>IF(D51="","",YEAR(D51))</f>
        <v/>
      </c>
      <c r="J51" s="332" t="str">
        <f>IF(D51="","",IF(D51&lt;=S$32,"M",IF(D51&lt;=S$33,"T",IF(D51&lt;=S$34,"S",IF(D51&lt;=S$35,"H","R")))))</f>
        <v/>
      </c>
      <c r="K51" s="164" t="str">
        <f t="shared" si="0"/>
        <v/>
      </c>
      <c r="L51" s="164" t="str">
        <f>IF(I51="","",MONTH(D51))</f>
        <v/>
      </c>
      <c r="M51" s="164" t="str">
        <f>IF(I51="","",DAY(D51))</f>
        <v/>
      </c>
      <c r="N51" s="152" t="s">
        <v>861</v>
      </c>
      <c r="Q51" s="165"/>
      <c r="R51" s="165"/>
      <c r="S51" s="212" t="s">
        <v>233</v>
      </c>
    </row>
    <row r="52" spans="1:20" ht="18.75" customHeight="1" x14ac:dyDescent="0.15">
      <c r="C52" s="440"/>
      <c r="D52" s="162"/>
      <c r="E52" s="137" t="s">
        <v>510</v>
      </c>
      <c r="F52" s="137" t="s">
        <v>198</v>
      </c>
      <c r="I52" s="164" t="str">
        <f>IF(D52="","",YEAR(D52))</f>
        <v/>
      </c>
      <c r="J52" s="332" t="str">
        <f>IF(D52="","",IF(D52&lt;=S$32,"M",IF(D52&lt;=S$33,"T",IF(D52&lt;=S$34,"S",IF(D52&lt;=S$35,"H","R")))))</f>
        <v/>
      </c>
      <c r="K52" s="164" t="str">
        <f t="shared" si="0"/>
        <v/>
      </c>
      <c r="L52" s="164" t="str">
        <f>IF(I52="","",MONTH(D52))</f>
        <v/>
      </c>
      <c r="M52" s="164" t="str">
        <f>IF(I52="","",DAY(D52))</f>
        <v/>
      </c>
      <c r="N52" s="152" t="s">
        <v>861</v>
      </c>
      <c r="Q52" s="165"/>
      <c r="R52" s="165"/>
    </row>
    <row r="53" spans="1:20" ht="18.75" customHeight="1" thickBot="1" x14ac:dyDescent="0.2">
      <c r="C53" s="137" t="s">
        <v>105</v>
      </c>
      <c r="D53" s="162"/>
      <c r="I53" s="164" t="str">
        <f>IF(D53="","",YEAR(D53))</f>
        <v/>
      </c>
      <c r="J53" s="332" t="str">
        <f>IF(D53="","",IF(D53&lt;=S$32,"M",IF(D53&lt;=S$33,"T",IF(D53&lt;=S$34,"S",IF(D53&lt;=S$35,"H","R")))))</f>
        <v/>
      </c>
      <c r="K53" s="164" t="str">
        <f>IF(D53="","",IF(AND(I53&gt;2018,L53&gt;4),I53-18-2000,IF(D53&gt;$S$34,I53-1988,IF(D53&gt;$S$33,I53-1925,IF(D53&gt;$S$32,I53-1911,I53-1867)))))</f>
        <v/>
      </c>
      <c r="L53" s="164" t="str">
        <f>IF(I53="","",MONTH(D53))</f>
        <v/>
      </c>
      <c r="M53" s="367" t="str">
        <f>IF(I53="","",DAY(D53))</f>
        <v/>
      </c>
      <c r="N53" s="152" t="s">
        <v>861</v>
      </c>
      <c r="Q53" s="165"/>
      <c r="R53" s="165"/>
    </row>
    <row r="54" spans="1:20" ht="18.75" customHeight="1" thickBot="1" x14ac:dyDescent="0.2">
      <c r="C54" s="137" t="s">
        <v>69</v>
      </c>
      <c r="D54" s="164" t="str">
        <f>IF(D49=0,"",ROUNDDOWN(YEARFRAC(D49,M55+D51-D52+1),0))</f>
        <v/>
      </c>
      <c r="E54" s="165" t="s">
        <v>71</v>
      </c>
      <c r="F54" s="137" t="s">
        <v>511</v>
      </c>
      <c r="M54" s="368">
        <v>46113</v>
      </c>
      <c r="N54" s="209" t="s">
        <v>862</v>
      </c>
      <c r="Q54" s="165"/>
      <c r="R54" s="165"/>
    </row>
    <row r="55" spans="1:20" ht="18.75" customHeight="1" x14ac:dyDescent="0.15">
      <c r="A55" s="165"/>
      <c r="F55" s="152" t="s">
        <v>946</v>
      </c>
      <c r="M55" s="376">
        <f>+M54</f>
        <v>46113</v>
      </c>
      <c r="N55" s="137" t="s">
        <v>911</v>
      </c>
      <c r="Q55" s="165"/>
      <c r="R55" s="165"/>
    </row>
    <row r="56" spans="1:20" ht="18.75" customHeight="1" x14ac:dyDescent="0.15">
      <c r="B56" s="165" t="s">
        <v>854</v>
      </c>
      <c r="C56" s="165"/>
      <c r="D56" s="165"/>
      <c r="E56" s="165"/>
      <c r="F56" s="165"/>
      <c r="G56" s="216"/>
      <c r="H56" s="216"/>
      <c r="I56" s="165"/>
      <c r="J56" s="165"/>
      <c r="K56" s="165"/>
      <c r="L56" s="217"/>
      <c r="M56" s="165"/>
      <c r="N56" s="165"/>
      <c r="Q56" s="165"/>
      <c r="R56" s="165"/>
      <c r="S56" s="165"/>
      <c r="T56" s="165"/>
    </row>
    <row r="57" spans="1:20" ht="18.75" customHeight="1" x14ac:dyDescent="0.15">
      <c r="C57" s="218" t="s">
        <v>512</v>
      </c>
      <c r="D57" s="219"/>
      <c r="E57" s="137" t="s">
        <v>72</v>
      </c>
      <c r="Q57" s="165"/>
      <c r="R57" s="165"/>
      <c r="S57" s="165"/>
      <c r="T57" s="165"/>
    </row>
    <row r="58" spans="1:20" ht="18.75" customHeight="1" x14ac:dyDescent="0.15">
      <c r="C58" s="218" t="s">
        <v>513</v>
      </c>
      <c r="D58" s="219"/>
      <c r="E58" s="137" t="s">
        <v>72</v>
      </c>
      <c r="F58" s="137" t="s">
        <v>194</v>
      </c>
      <c r="Q58" s="165"/>
      <c r="R58" s="165"/>
    </row>
    <row r="59" spans="1:20" ht="18.75" customHeight="1" x14ac:dyDescent="0.15">
      <c r="C59" s="139" t="s">
        <v>514</v>
      </c>
      <c r="D59" s="219"/>
      <c r="E59" s="137" t="s">
        <v>72</v>
      </c>
      <c r="F59" s="137" t="s">
        <v>193</v>
      </c>
      <c r="Q59" s="165"/>
      <c r="R59" s="165"/>
    </row>
    <row r="60" spans="1:20" ht="18.75" customHeight="1" x14ac:dyDescent="0.15">
      <c r="C60" s="220" t="s">
        <v>515</v>
      </c>
      <c r="D60" s="221">
        <f>+D57+D58+D59</f>
        <v>0</v>
      </c>
      <c r="E60" s="137" t="s">
        <v>72</v>
      </c>
      <c r="F60" s="152" t="s">
        <v>77</v>
      </c>
      <c r="Q60" s="165"/>
    </row>
    <row r="61" spans="1:20" ht="18.75" customHeight="1" x14ac:dyDescent="0.15">
      <c r="C61" s="139" t="s">
        <v>112</v>
      </c>
      <c r="D61" s="219"/>
      <c r="E61" s="137" t="s">
        <v>72</v>
      </c>
      <c r="F61" s="214" t="s">
        <v>113</v>
      </c>
    </row>
    <row r="63" spans="1:20" ht="18.75" customHeight="1" x14ac:dyDescent="0.15">
      <c r="B63" s="214" t="s">
        <v>516</v>
      </c>
    </row>
    <row r="64" spans="1:20" ht="18.75" customHeight="1" x14ac:dyDescent="0.15">
      <c r="B64" s="139" t="s">
        <v>333</v>
      </c>
    </row>
    <row r="65" spans="2:34" ht="18.75" customHeight="1" x14ac:dyDescent="0.15">
      <c r="C65" s="139" t="s">
        <v>517</v>
      </c>
      <c r="D65" s="219"/>
      <c r="E65" s="152" t="s">
        <v>73</v>
      </c>
      <c r="F65" s="137" t="s">
        <v>518</v>
      </c>
    </row>
    <row r="66" spans="2:34" ht="18.75" customHeight="1" x14ac:dyDescent="0.15">
      <c r="C66" s="139" t="s">
        <v>519</v>
      </c>
      <c r="D66" s="219"/>
      <c r="E66" s="152" t="s">
        <v>73</v>
      </c>
      <c r="F66" s="137" t="s">
        <v>520</v>
      </c>
    </row>
    <row r="68" spans="2:34" ht="18.75" customHeight="1" x14ac:dyDescent="0.15">
      <c r="C68" s="139" t="s">
        <v>521</v>
      </c>
      <c r="D68" s="219"/>
      <c r="E68" s="152" t="s">
        <v>73</v>
      </c>
      <c r="F68" s="137" t="s">
        <v>522</v>
      </c>
    </row>
    <row r="69" spans="2:34" ht="18.75" customHeight="1" x14ac:dyDescent="0.15">
      <c r="C69" s="214" t="s">
        <v>523</v>
      </c>
    </row>
    <row r="70" spans="2:34" ht="18.75" customHeight="1" x14ac:dyDescent="0.15">
      <c r="C70" s="222" t="s">
        <v>114</v>
      </c>
      <c r="D70" s="219"/>
      <c r="E70" s="206" t="s">
        <v>73</v>
      </c>
      <c r="F70" s="137" t="s">
        <v>524</v>
      </c>
    </row>
    <row r="71" spans="2:34" ht="18.75" customHeight="1" x14ac:dyDescent="0.15">
      <c r="C71" s="222" t="s">
        <v>116</v>
      </c>
      <c r="D71" s="219"/>
      <c r="E71" s="206" t="s">
        <v>73</v>
      </c>
      <c r="F71" s="137" t="s">
        <v>525</v>
      </c>
    </row>
    <row r="72" spans="2:34" ht="18.75" customHeight="1" x14ac:dyDescent="0.15">
      <c r="C72" s="222" t="s">
        <v>115</v>
      </c>
      <c r="D72" s="219"/>
      <c r="E72" s="206" t="s">
        <v>73</v>
      </c>
      <c r="F72" s="137" t="s">
        <v>526</v>
      </c>
      <c r="AC72" s="119" t="s">
        <v>891</v>
      </c>
      <c r="AD72" s="119"/>
      <c r="AE72" s="119"/>
      <c r="AF72" s="119"/>
      <c r="AG72" s="119"/>
      <c r="AH72" s="119"/>
    </row>
    <row r="73" spans="2:34" ht="18.75" customHeight="1" x14ac:dyDescent="0.15">
      <c r="C73" s="222" t="s">
        <v>527</v>
      </c>
      <c r="D73" s="219"/>
      <c r="E73" s="206" t="s">
        <v>73</v>
      </c>
      <c r="F73" s="137" t="s">
        <v>528</v>
      </c>
      <c r="AC73" s="447" t="s">
        <v>890</v>
      </c>
      <c r="AD73" s="448"/>
      <c r="AE73" s="448"/>
      <c r="AF73" s="448"/>
      <c r="AG73" s="449"/>
      <c r="AH73" s="119"/>
    </row>
    <row r="74" spans="2:34" ht="18.75" customHeight="1" x14ac:dyDescent="0.15">
      <c r="C74" s="139" t="s">
        <v>529</v>
      </c>
      <c r="D74" s="219"/>
      <c r="E74" s="152" t="s">
        <v>73</v>
      </c>
      <c r="F74" s="137" t="s">
        <v>530</v>
      </c>
      <c r="AC74" s="68" t="s">
        <v>885</v>
      </c>
      <c r="AD74" s="68"/>
      <c r="AE74" s="68"/>
      <c r="AF74" s="68"/>
      <c r="AG74" s="357" t="s">
        <v>887</v>
      </c>
      <c r="AH74" s="119"/>
    </row>
    <row r="75" spans="2:34" ht="18.75" customHeight="1" x14ac:dyDescent="0.15">
      <c r="AC75" s="68" t="s">
        <v>888</v>
      </c>
      <c r="AD75" s="68"/>
      <c r="AE75" s="68"/>
      <c r="AF75" s="68"/>
      <c r="AG75" s="68"/>
      <c r="AH75" s="119"/>
    </row>
    <row r="76" spans="2:34" ht="18.75" customHeight="1" thickBot="1" x14ac:dyDescent="0.2">
      <c r="B76" s="214" t="s">
        <v>106</v>
      </c>
      <c r="AC76" s="68" t="s">
        <v>889</v>
      </c>
      <c r="AD76" s="68"/>
      <c r="AE76" s="68"/>
      <c r="AF76" s="68"/>
      <c r="AG76" s="355"/>
      <c r="AH76" s="119"/>
    </row>
    <row r="77" spans="2:34" ht="18.75" customHeight="1" thickTop="1" thickBot="1" x14ac:dyDescent="0.2">
      <c r="C77" s="139" t="s">
        <v>531</v>
      </c>
      <c r="D77" s="219"/>
      <c r="E77" s="152" t="s">
        <v>73</v>
      </c>
      <c r="F77" s="137" t="s">
        <v>532</v>
      </c>
      <c r="AC77" s="357" t="s">
        <v>886</v>
      </c>
      <c r="AD77" s="68"/>
      <c r="AE77" s="68"/>
      <c r="AF77" s="354"/>
      <c r="AG77" s="356"/>
      <c r="AH77" s="119"/>
    </row>
    <row r="78" spans="2:34" ht="18.75" customHeight="1" thickTop="1" x14ac:dyDescent="0.15">
      <c r="F78" s="93" t="s">
        <v>856</v>
      </c>
      <c r="AC78" s="119"/>
      <c r="AD78" s="119"/>
      <c r="AE78" s="119"/>
      <c r="AF78" s="119"/>
      <c r="AG78" s="119"/>
      <c r="AH78" s="119"/>
    </row>
    <row r="79" spans="2:34" ht="18.75" customHeight="1" x14ac:dyDescent="0.15">
      <c r="B79" s="214" t="s">
        <v>107</v>
      </c>
    </row>
    <row r="80" spans="2:34" ht="18.75" customHeight="1" x14ac:dyDescent="0.15">
      <c r="C80" s="137" t="s">
        <v>74</v>
      </c>
      <c r="D80" s="223" t="str">
        <f>IF(D74=0,"",ROUND(D77/D74*100,1))</f>
        <v/>
      </c>
      <c r="E80" s="137" t="s">
        <v>533</v>
      </c>
      <c r="F80" s="152" t="s">
        <v>109</v>
      </c>
    </row>
    <row r="81" spans="1:26" ht="18.75" customHeight="1" x14ac:dyDescent="0.15">
      <c r="C81" s="137" t="s">
        <v>75</v>
      </c>
      <c r="D81" s="223" t="str">
        <f>IF(D68=0,"",ROUND(D65/D68*100,1))</f>
        <v/>
      </c>
      <c r="E81" s="137" t="s">
        <v>533</v>
      </c>
      <c r="F81" s="152" t="s">
        <v>110</v>
      </c>
    </row>
    <row r="82" spans="1:26" ht="18.75" customHeight="1" x14ac:dyDescent="0.15">
      <c r="C82" s="137" t="s">
        <v>108</v>
      </c>
      <c r="D82" s="223" t="str">
        <f>IF(D66=0,"",ROUND(D73/D66*100,1))</f>
        <v/>
      </c>
      <c r="E82" s="137" t="s">
        <v>533</v>
      </c>
      <c r="F82" s="152" t="s">
        <v>111</v>
      </c>
    </row>
    <row r="84" spans="1:26" ht="18.75" customHeight="1" x14ac:dyDescent="0.15">
      <c r="B84" s="137" t="s">
        <v>534</v>
      </c>
    </row>
    <row r="85" spans="1:26" ht="18.75" customHeight="1" x14ac:dyDescent="0.15">
      <c r="B85" s="139" t="s">
        <v>333</v>
      </c>
    </row>
    <row r="86" spans="1:26" ht="18.75" customHeight="1" x14ac:dyDescent="0.15">
      <c r="C86" s="214" t="s">
        <v>535</v>
      </c>
      <c r="F86" s="137" t="s">
        <v>536</v>
      </c>
    </row>
    <row r="87" spans="1:26" ht="18.75" customHeight="1" x14ac:dyDescent="0.15">
      <c r="C87" s="222" t="s">
        <v>114</v>
      </c>
      <c r="D87" s="219"/>
      <c r="E87" s="206" t="s">
        <v>73</v>
      </c>
      <c r="F87" s="137" t="s">
        <v>537</v>
      </c>
    </row>
    <row r="88" spans="1:26" ht="18.75" customHeight="1" x14ac:dyDescent="0.15">
      <c r="C88" s="222" t="s">
        <v>116</v>
      </c>
      <c r="D88" s="219"/>
      <c r="E88" s="206" t="s">
        <v>73</v>
      </c>
      <c r="F88" s="137" t="s">
        <v>538</v>
      </c>
    </row>
    <row r="90" spans="1:26" ht="18.75" customHeight="1" x14ac:dyDescent="0.15">
      <c r="A90" s="203" t="s">
        <v>584</v>
      </c>
      <c r="D90" s="341" t="s">
        <v>852</v>
      </c>
      <c r="N90" s="165"/>
      <c r="P90" s="199"/>
      <c r="Q90" s="137"/>
    </row>
    <row r="91" spans="1:26" ht="18.75" customHeight="1" x14ac:dyDescent="0.15">
      <c r="B91" s="137" t="s">
        <v>131</v>
      </c>
      <c r="N91" s="165"/>
      <c r="P91" s="199"/>
      <c r="Q91" s="137"/>
    </row>
    <row r="92" spans="1:26" ht="18.75" customHeight="1" x14ac:dyDescent="0.15">
      <c r="B92" s="137" t="s">
        <v>920</v>
      </c>
      <c r="N92" s="165"/>
      <c r="P92" s="199"/>
      <c r="Q92" s="137"/>
    </row>
    <row r="93" spans="1:26" ht="18.75" customHeight="1" x14ac:dyDescent="0.15">
      <c r="A93" s="152" t="s">
        <v>895</v>
      </c>
      <c r="E93" s="347" t="s">
        <v>341</v>
      </c>
      <c r="G93" s="152" t="s">
        <v>898</v>
      </c>
      <c r="L93" s="415" t="s">
        <v>252</v>
      </c>
      <c r="M93" s="416"/>
      <c r="N93" s="416"/>
      <c r="O93" s="416"/>
      <c r="P93" s="416"/>
      <c r="Q93" s="416"/>
      <c r="R93" s="417"/>
      <c r="S93" s="292" t="s">
        <v>255</v>
      </c>
      <c r="T93" s="136"/>
      <c r="U93" s="136"/>
      <c r="V93" s="136"/>
      <c r="W93" s="136"/>
      <c r="X93" s="136"/>
      <c r="Y93" s="136"/>
    </row>
    <row r="94" spans="1:26" ht="18.75" customHeight="1" x14ac:dyDescent="0.15">
      <c r="A94" s="446" t="s">
        <v>218</v>
      </c>
      <c r="B94" s="446"/>
      <c r="C94" s="140" t="s">
        <v>218</v>
      </c>
      <c r="D94" s="136" t="s">
        <v>141</v>
      </c>
      <c r="E94" s="140" t="s">
        <v>234</v>
      </c>
      <c r="F94" s="136" t="s">
        <v>184</v>
      </c>
      <c r="G94" s="136" t="s">
        <v>185</v>
      </c>
      <c r="H94" s="418" t="s">
        <v>892</v>
      </c>
      <c r="I94" s="419"/>
      <c r="K94" s="422" t="s">
        <v>869</v>
      </c>
      <c r="L94" s="422"/>
      <c r="M94" s="225" t="s">
        <v>199</v>
      </c>
      <c r="N94" s="226" t="s">
        <v>200</v>
      </c>
      <c r="O94" s="226" t="s">
        <v>202</v>
      </c>
      <c r="P94" s="226" t="s">
        <v>80</v>
      </c>
      <c r="Q94" s="226" t="s">
        <v>81</v>
      </c>
      <c r="R94" s="226" t="s">
        <v>252</v>
      </c>
      <c r="S94" s="337" t="s">
        <v>863</v>
      </c>
      <c r="T94" s="226" t="s">
        <v>251</v>
      </c>
      <c r="U94" s="225" t="s">
        <v>254</v>
      </c>
      <c r="V94" s="226" t="s">
        <v>200</v>
      </c>
      <c r="W94" s="226" t="s">
        <v>202</v>
      </c>
      <c r="X94" s="226" t="s">
        <v>80</v>
      </c>
      <c r="Y94" s="226" t="s">
        <v>81</v>
      </c>
      <c r="Z94" s="227" t="s">
        <v>334</v>
      </c>
    </row>
    <row r="95" spans="1:26" ht="18.75" customHeight="1" x14ac:dyDescent="0.15">
      <c r="A95" s="284"/>
      <c r="B95" s="359" t="str">
        <f>+IF(A95="","",IF(COUNTIF($A$95:A95,"○")=0,"",COUNTIF($A$95:A95,"○")))</f>
        <v/>
      </c>
      <c r="C95" s="229" t="s">
        <v>219</v>
      </c>
      <c r="D95" s="229" t="s">
        <v>132</v>
      </c>
      <c r="E95" s="230" t="str">
        <f>IF(A95="","","測量業者")</f>
        <v/>
      </c>
      <c r="F95" s="228"/>
      <c r="G95" s="346"/>
      <c r="H95" s="219"/>
      <c r="I95" s="231" t="s">
        <v>73</v>
      </c>
      <c r="J95" s="164" t="b">
        <f t="shared" ref="J95:J104" si="1">IF(A95="",FALSE,TRUE)</f>
        <v>0</v>
      </c>
      <c r="K95" s="415" t="s">
        <v>867</v>
      </c>
      <c r="L95" s="417"/>
      <c r="M95" s="164" t="str">
        <f t="shared" ref="M95:M100" si="2">IF(G95="","",YEAR(G95))</f>
        <v/>
      </c>
      <c r="N95" s="332" t="str">
        <f t="shared" ref="N95:N100" si="3">IF(G95="","",IF(G95&lt;=S$32,"M",IF(G95&lt;=S$33,"T",IF(G95&lt;=S$34,"S",IF(G95&lt;=S$35,"H","R")))))</f>
        <v/>
      </c>
      <c r="O95" s="345" t="str">
        <f>IF($M95="","",IF($G95&gt;$S$35,$M95-2018,IF($G95&gt;S$34,$M95-1988,IF($G95&gt;S$33,$M95-1925,IF($G95&gt;S$32,$M95-1911,IF($G95&gt;S$31,$M95-1867,""))))))</f>
        <v/>
      </c>
      <c r="P95" s="164" t="str">
        <f t="shared" ref="P95:P100" si="4">IF(M95="","",MONTH(G95))</f>
        <v/>
      </c>
      <c r="Q95" s="164" t="str">
        <f t="shared" ref="Q95:Q100" si="5">IF(M95="","",DAY(G95))</f>
        <v/>
      </c>
      <c r="R95" s="233" t="str">
        <f t="shared" ref="R95:R100" si="6">+N95&amp;IF(O95&gt;9,O95,0&amp;O95)&amp;IF(P95&gt;9,P95,0&amp;P95)&amp;IF(Q95&gt;9,Q95,0&amp;Q95)</f>
        <v/>
      </c>
      <c r="S95" s="338" t="str">
        <f>IF(N95="R","令和",IF(N95="H","平成",IF(N95="S","昭和",IF(N95="T","大正","明治"))))</f>
        <v>明治</v>
      </c>
      <c r="T95" s="234">
        <v>5</v>
      </c>
      <c r="U95" s="235" t="str">
        <f>IF(R95="","",DATE(M95+T95,P95,Q95)-1)</f>
        <v/>
      </c>
      <c r="V95" s="232" t="str">
        <f>IF(U95="","",IF(U95&lt;=S$32,"M",IF(U95&lt;=S$33,"T",IF(U95&lt;=S$34,"S",IF(U95&lt;=S$35,"H","R")))))</f>
        <v/>
      </c>
      <c r="W95" s="345" t="str">
        <f t="shared" ref="W95:W96" si="7">IF($M95="","",IF($U95&gt;$S$35,$M95+5-2018,IF($U95&gt;S$34,$M95+5-1988,IF($U95&gt;S$33,$M95+5-1925,IF($U95&gt;S$32,$M95+5-1911,IF($U95&gt;S$31,$M95+5-1867,""))))))</f>
        <v/>
      </c>
      <c r="X95" s="164" t="str">
        <f>IF(V95="","",MONTH(U95))</f>
        <v/>
      </c>
      <c r="Y95" s="164" t="str">
        <f>IF(V95="","",DAY(U95))</f>
        <v/>
      </c>
      <c r="Z95" s="233" t="str">
        <f>+V95&amp;IF(W95&gt;9,W95,0&amp;W95)&amp;IF(X95&gt;9,X95,0&amp;X95)&amp;IF(Y95&gt;9,Y95,0&amp;Y95)</f>
        <v/>
      </c>
    </row>
    <row r="96" spans="1:26" ht="18.75" customHeight="1" x14ac:dyDescent="0.15">
      <c r="A96" s="284"/>
      <c r="B96" s="359" t="str">
        <f>+IF(A96="","",IF(COUNTIF($A$95:A96,"○")=0,"",COUNTIF($A$95:A96,"○")))</f>
        <v/>
      </c>
      <c r="C96" s="229" t="s">
        <v>220</v>
      </c>
      <c r="D96" s="229" t="s">
        <v>134</v>
      </c>
      <c r="E96" s="230" t="str">
        <f>IF(A96="","","建設コンサルタント")</f>
        <v/>
      </c>
      <c r="F96" s="228"/>
      <c r="G96" s="346"/>
      <c r="H96" s="219"/>
      <c r="I96" s="231" t="s">
        <v>73</v>
      </c>
      <c r="J96" s="164" t="b">
        <f t="shared" si="1"/>
        <v>0</v>
      </c>
      <c r="K96" s="415" t="s">
        <v>186</v>
      </c>
      <c r="L96" s="417"/>
      <c r="M96" s="164" t="str">
        <f t="shared" si="2"/>
        <v/>
      </c>
      <c r="N96" s="332" t="str">
        <f t="shared" si="3"/>
        <v/>
      </c>
      <c r="O96" s="345" t="str">
        <f t="shared" ref="O96:O98" si="8">IF($M96="","",IF($G96&gt;$S$35,$M96-2018,IF($G96&gt;S$34,$M96-1988,IF($G96&gt;S$33,$M96-1925,IF($G96&gt;S$32,$M96-1911,IF($G96&gt;S$31,$M96-1867,""))))))</f>
        <v/>
      </c>
      <c r="P96" s="164" t="str">
        <f t="shared" si="4"/>
        <v/>
      </c>
      <c r="Q96" s="164" t="str">
        <f t="shared" si="5"/>
        <v/>
      </c>
      <c r="R96" s="233" t="str">
        <f t="shared" si="6"/>
        <v/>
      </c>
      <c r="S96" s="338" t="str">
        <f>IF(N96="R","令和",IF(N96="H","平成",IF(N96="S","昭和",IF(N96="T","大正","明治"))))</f>
        <v>明治</v>
      </c>
      <c r="T96" s="234">
        <v>5</v>
      </c>
      <c r="U96" s="235" t="str">
        <f>IF(R96="","",DATE(M96+T96,P96,Q96)-1)</f>
        <v/>
      </c>
      <c r="V96" s="232" t="str">
        <f>IF(U96="","",IF(U96&lt;=S$32,"M",IF(U96&lt;=S$33,"T",IF(U96&lt;=S$34,"S",IF(U96&lt;=S$35,"H","R")))))</f>
        <v/>
      </c>
      <c r="W96" s="345" t="str">
        <f t="shared" si="7"/>
        <v/>
      </c>
      <c r="X96" s="164" t="str">
        <f>IF(V96="","",MONTH(U96))</f>
        <v/>
      </c>
      <c r="Y96" s="164" t="str">
        <f>IF(V96="","",DAY(U96))</f>
        <v/>
      </c>
      <c r="Z96" s="233" t="str">
        <f>+V96&amp;IF(W96&gt;9,W96,0&amp;W96)&amp;IF(X96&gt;9,X96,0&amp;X96)&amp;IF(Y96&gt;9,Y96,0&amp;Y96)</f>
        <v/>
      </c>
    </row>
    <row r="97" spans="1:26" ht="18.75" customHeight="1" x14ac:dyDescent="0.15">
      <c r="A97" s="284"/>
      <c r="B97" s="359" t="str">
        <f>+IF(A97="","",IF(COUNTIF($A$95:A97,"○")=0,"",COUNTIF($A$95:A97,"○")))</f>
        <v/>
      </c>
      <c r="C97" s="229" t="s">
        <v>221</v>
      </c>
      <c r="D97" s="229" t="s">
        <v>133</v>
      </c>
      <c r="E97" s="283" t="s">
        <v>231</v>
      </c>
      <c r="F97" s="228"/>
      <c r="G97" s="346"/>
      <c r="H97" s="219"/>
      <c r="I97" s="231" t="s">
        <v>73</v>
      </c>
      <c r="J97" s="164" t="b">
        <f t="shared" si="1"/>
        <v>0</v>
      </c>
      <c r="K97" s="415" t="s">
        <v>868</v>
      </c>
      <c r="L97" s="417"/>
      <c r="M97" s="164" t="str">
        <f t="shared" si="2"/>
        <v/>
      </c>
      <c r="N97" s="332" t="str">
        <f t="shared" si="3"/>
        <v/>
      </c>
      <c r="O97" s="345" t="str">
        <f>IF($M97="","",IF($G97&gt;$S$35,$M97-2018,IF($G97&gt;S$34,$M97-1988,IF($G97&gt;S$33,$M97-1925,IF($G97&gt;S$32,$M97-1911,IF($G97&gt;S$31,$M97-1867,""))))))</f>
        <v/>
      </c>
      <c r="P97" s="164" t="str">
        <f t="shared" si="4"/>
        <v/>
      </c>
      <c r="Q97" s="164" t="str">
        <f t="shared" si="5"/>
        <v/>
      </c>
      <c r="R97" s="233" t="str">
        <f t="shared" si="6"/>
        <v/>
      </c>
      <c r="S97" s="338" t="str">
        <f>IF(N97="R","令和",IF(N97="H","平成",IF(N97="S","昭和",IF(N97="T","大正","明治"))))</f>
        <v>明治</v>
      </c>
      <c r="T97" s="234">
        <v>5</v>
      </c>
      <c r="U97" s="235" t="str">
        <f>IF(R97="","",DATE(M97+T97,P97,Q97)-1)</f>
        <v/>
      </c>
      <c r="V97" s="232" t="str">
        <f>IF(U97="","",IF(U97&lt;=S$32,"M",IF(U97&lt;=S$33,"T",IF(U97&lt;=S$34,"S",IF(U97&lt;=S$35,"H","R")))))</f>
        <v/>
      </c>
      <c r="W97" s="345" t="str">
        <f>IF($M97="","",IF($U97&gt;$S$35,$M97+5-2018,IF($U97&gt;S$34,$M97+5-1988,IF($U97&gt;S$33,$M97+5-1925,IF($U97&gt;S$32,$M97+5-1911,IF($U97&gt;S$31,$M97+5-1867,""))))))</f>
        <v/>
      </c>
      <c r="X97" s="164" t="str">
        <f>IF(V97="","",MONTH(U97))</f>
        <v/>
      </c>
      <c r="Y97" s="164" t="str">
        <f>IF(V97="","",DAY(U97))</f>
        <v/>
      </c>
      <c r="Z97" s="233" t="str">
        <f>+V97&amp;IF(W97&gt;9,W97,0&amp;W97)&amp;IF(X97&gt;9,X97,0&amp;X97)&amp;IF(Y97&gt;9,Y97,0&amp;Y97)</f>
        <v/>
      </c>
    </row>
    <row r="98" spans="1:26" ht="18.75" customHeight="1" x14ac:dyDescent="0.15">
      <c r="A98" s="284"/>
      <c r="B98" s="359" t="str">
        <f>+IF(A98="","",IF(COUNTIF($A$95:A98,"○")=0,"",COUNTIF($A$95:A98,"○")))</f>
        <v/>
      </c>
      <c r="C98" s="229" t="s">
        <v>222</v>
      </c>
      <c r="D98" s="229" t="s">
        <v>135</v>
      </c>
      <c r="E98" s="230" t="str">
        <f>IF(A98="","","地質調査業者")</f>
        <v/>
      </c>
      <c r="F98" s="228"/>
      <c r="G98" s="346"/>
      <c r="H98" s="219"/>
      <c r="I98" s="231" t="s">
        <v>73</v>
      </c>
      <c r="J98" s="164" t="b">
        <f t="shared" si="1"/>
        <v>0</v>
      </c>
      <c r="K98" s="415" t="s">
        <v>187</v>
      </c>
      <c r="L98" s="417"/>
      <c r="M98" s="164" t="str">
        <f t="shared" si="2"/>
        <v/>
      </c>
      <c r="N98" s="332" t="str">
        <f t="shared" si="3"/>
        <v/>
      </c>
      <c r="O98" s="345" t="str">
        <f t="shared" si="8"/>
        <v/>
      </c>
      <c r="P98" s="164" t="str">
        <f t="shared" si="4"/>
        <v/>
      </c>
      <c r="Q98" s="164" t="str">
        <f t="shared" si="5"/>
        <v/>
      </c>
      <c r="R98" s="233" t="str">
        <f t="shared" si="6"/>
        <v/>
      </c>
      <c r="S98" s="338" t="str">
        <f>IF(N98="R","令和",IF(N98="H","平成",IF(N98="S","昭和",IF(N98="T","大正","明治"))))</f>
        <v>明治</v>
      </c>
      <c r="T98" s="234">
        <v>5</v>
      </c>
      <c r="U98" s="235" t="str">
        <f>IF(R98="","",DATE(M98+T98,P98,Q98)-1)</f>
        <v/>
      </c>
      <c r="V98" s="232" t="str">
        <f>IF(U98="","",IF(U98&lt;=S$32,"M",IF(U98&lt;=S$33,"T",IF(U98&lt;=S$34,"S",IF(U98&lt;=S$35,"H","R")))))</f>
        <v/>
      </c>
      <c r="W98" s="345" t="str">
        <f t="shared" ref="W98:W99" si="9">IF($M98="","",IF($U98&gt;$S$35,$M98+5-2018,IF($U98&gt;S$34,$M98+5-1988,IF($U98&gt;S$33,$M98+5-1925,IF($U98&gt;S$32,$M98+5-1911,IF($U98&gt;S$31,$M98+5-1867,""))))))</f>
        <v/>
      </c>
      <c r="X98" s="164" t="str">
        <f>IF(V98="","",MONTH(U98))</f>
        <v/>
      </c>
      <c r="Y98" s="164" t="str">
        <f>IF(V98="","",DAY(U98))</f>
        <v/>
      </c>
      <c r="Z98" s="233" t="str">
        <f>+V98&amp;IF(W98&gt;9,W98,0&amp;W98)&amp;IF(X98&gt;9,X98,0&amp;X98)&amp;IF(Y98&gt;9,Y98,0&amp;Y98)</f>
        <v/>
      </c>
    </row>
    <row r="99" spans="1:26" ht="18.75" customHeight="1" thickBot="1" x14ac:dyDescent="0.2">
      <c r="A99" s="285"/>
      <c r="B99" s="362" t="str">
        <f>+IF(A99="","",IF(COUNTIF($A$95:A99,"○")=0,"",COUNTIF($A$95:A99,"○")))</f>
        <v/>
      </c>
      <c r="C99" s="236" t="s">
        <v>223</v>
      </c>
      <c r="D99" s="167" t="s">
        <v>136</v>
      </c>
      <c r="E99" s="237" t="str">
        <f>IF(A99="","","補償コンサルタント業者")</f>
        <v/>
      </c>
      <c r="F99" s="238"/>
      <c r="G99" s="346"/>
      <c r="H99" s="219"/>
      <c r="I99" s="231" t="s">
        <v>73</v>
      </c>
      <c r="J99" s="164" t="b">
        <f t="shared" si="1"/>
        <v>0</v>
      </c>
      <c r="K99" s="415" t="s">
        <v>188</v>
      </c>
      <c r="L99" s="417"/>
      <c r="M99" s="164" t="str">
        <f t="shared" si="2"/>
        <v/>
      </c>
      <c r="N99" s="332" t="str">
        <f t="shared" si="3"/>
        <v/>
      </c>
      <c r="O99" s="345" t="str">
        <f>IF($M99="","",IF($G99&gt;$S$35,$M99-2018,IF($G99&gt;S$34,$M99-1988,IF($G99&gt;S$33,$M99-1925,IF($G99&gt;S$32,$M99-1911,IF($G99&gt;S$31,$M99-1867,""))))))</f>
        <v/>
      </c>
      <c r="P99" s="164" t="str">
        <f t="shared" si="4"/>
        <v/>
      </c>
      <c r="Q99" s="164" t="str">
        <f t="shared" si="5"/>
        <v/>
      </c>
      <c r="R99" s="233" t="str">
        <f t="shared" si="6"/>
        <v/>
      </c>
      <c r="S99" s="338" t="str">
        <f t="shared" ref="S99:S106" si="10">IF(N99="R","令和",IF(N99="H","平成",IF(N99="S","昭和",IF(N99="T","大正","明治"))))</f>
        <v>明治</v>
      </c>
      <c r="T99" s="234">
        <v>5</v>
      </c>
      <c r="U99" s="235" t="str">
        <f>IF(R99="","",DATE(M99+T99,P99,Q99)-1)</f>
        <v/>
      </c>
      <c r="V99" s="232" t="str">
        <f>IF(U99="","",IF(U99&lt;=S$32,"M",IF(U99&lt;=S$33,"T",IF(U99&lt;=S$34,"S",IF(U99&lt;=S$35,"H","R")))))</f>
        <v/>
      </c>
      <c r="W99" s="345" t="str">
        <f t="shared" si="9"/>
        <v/>
      </c>
      <c r="X99" s="164" t="str">
        <f>IF(V99="","",MONTH(U99))</f>
        <v/>
      </c>
      <c r="Y99" s="164" t="str">
        <f>IF(V99="","",DAY(U99))</f>
        <v/>
      </c>
      <c r="Z99" s="233" t="str">
        <f>+V99&amp;IF(W99&gt;9,W99,0&amp;W99)&amp;IF(X99&gt;9,X99,0&amp;X99)&amp;IF(Y99&gt;9,Y99,0&amp;Y99)</f>
        <v/>
      </c>
    </row>
    <row r="100" spans="1:26" ht="18.75" customHeight="1" x14ac:dyDescent="0.15">
      <c r="A100" s="286"/>
      <c r="B100" s="364" t="str">
        <f>+IF(A100="","",IF(A100="○",MAX($B$95:$B$99)+1,""))</f>
        <v/>
      </c>
      <c r="C100" s="239" t="str">
        <f>IF(A100=0,"","その他")</f>
        <v/>
      </c>
      <c r="D100" s="240" t="s">
        <v>140</v>
      </c>
      <c r="E100" s="230" t="str">
        <f>IF(A100="","",IF(COUNT($B$100:$B$103)&gt;1,"土地家屋調査士登録業者 等","土地家屋調査士登録業者"))</f>
        <v/>
      </c>
      <c r="F100" s="238"/>
      <c r="G100" s="346"/>
      <c r="H100" s="219"/>
      <c r="I100" s="231" t="s">
        <v>73</v>
      </c>
      <c r="J100" s="164" t="b">
        <f t="shared" si="1"/>
        <v>0</v>
      </c>
      <c r="K100" s="415" t="s">
        <v>866</v>
      </c>
      <c r="L100" s="417"/>
      <c r="M100" s="164" t="str">
        <f t="shared" si="2"/>
        <v/>
      </c>
      <c r="N100" s="332" t="str">
        <f t="shared" si="3"/>
        <v/>
      </c>
      <c r="O100" s="345" t="str">
        <f>IF($M100="","",IF($G100&gt;$S$35,$M100-2018,IF($G100&gt;S$34,$M100-1988,IF($G100&gt;S$33,$M100-1925,IF($G100&gt;S$32,$M100-1911,IF($G100&gt;S$31,$M100-1867,""))))))</f>
        <v/>
      </c>
      <c r="P100" s="164" t="str">
        <f t="shared" si="4"/>
        <v/>
      </c>
      <c r="Q100" s="164" t="str">
        <f t="shared" si="5"/>
        <v/>
      </c>
      <c r="R100" s="233" t="str">
        <f t="shared" si="6"/>
        <v/>
      </c>
      <c r="S100" s="338" t="str">
        <f t="shared" si="10"/>
        <v>明治</v>
      </c>
      <c r="T100" s="232" t="s">
        <v>539</v>
      </c>
      <c r="U100" s="241"/>
      <c r="V100" s="242"/>
      <c r="W100" s="242"/>
      <c r="X100" s="242"/>
      <c r="Y100" s="243"/>
      <c r="Z100" s="232" t="s">
        <v>539</v>
      </c>
    </row>
    <row r="101" spans="1:26" ht="18.75" customHeight="1" thickBot="1" x14ac:dyDescent="0.2">
      <c r="A101" s="287"/>
      <c r="B101" s="359" t="str">
        <f t="shared" ref="B101:B103" si="11">+IF(A101="","",IF(A101="○",MAX($B$95:$B$99)+1,""))</f>
        <v/>
      </c>
      <c r="C101" s="244" t="str">
        <f>IF(A101=0,"","その他")</f>
        <v/>
      </c>
      <c r="D101" s="240" t="s">
        <v>137</v>
      </c>
      <c r="E101" s="230" t="str">
        <f>IF(A101="","",IF(COUNT($B$100:$B$103)&gt;1,"環境調査業者 等","環境調査業者"))</f>
        <v/>
      </c>
      <c r="F101" s="365"/>
      <c r="G101" s="366"/>
      <c r="H101" s="219"/>
      <c r="I101" s="231" t="s">
        <v>73</v>
      </c>
      <c r="J101" s="164" t="b">
        <f t="shared" si="1"/>
        <v>0</v>
      </c>
      <c r="K101" s="420" t="s">
        <v>539</v>
      </c>
      <c r="L101" s="421"/>
      <c r="M101" s="232" t="s">
        <v>539</v>
      </c>
      <c r="N101" s="232" t="s">
        <v>539</v>
      </c>
      <c r="O101" s="232" t="s">
        <v>539</v>
      </c>
      <c r="P101" s="232" t="s">
        <v>539</v>
      </c>
      <c r="Q101" s="232" t="s">
        <v>539</v>
      </c>
      <c r="R101" s="233"/>
      <c r="S101" s="338"/>
      <c r="T101" s="232" t="s">
        <v>539</v>
      </c>
      <c r="U101" s="245"/>
      <c r="V101" s="246" t="s">
        <v>899</v>
      </c>
      <c r="W101" s="246"/>
      <c r="X101" s="246"/>
      <c r="Y101" s="247"/>
      <c r="Z101" s="232" t="s">
        <v>539</v>
      </c>
    </row>
    <row r="102" spans="1:26" ht="18.75" customHeight="1" thickBot="1" x14ac:dyDescent="0.2">
      <c r="A102" s="287"/>
      <c r="B102" s="359" t="str">
        <f t="shared" si="11"/>
        <v/>
      </c>
      <c r="C102" s="244" t="str">
        <f>IF(A102=0,"","その他")</f>
        <v/>
      </c>
      <c r="D102" s="240" t="s">
        <v>138</v>
      </c>
      <c r="E102" s="230" t="str">
        <f>IF(A102="","",IF(COUNT($B$100:$B$103)&gt;1,"文化財調査業者 等","文化財調査業者"))</f>
        <v/>
      </c>
      <c r="F102" s="365"/>
      <c r="G102" s="366"/>
      <c r="H102" s="219"/>
      <c r="I102" s="231" t="s">
        <v>73</v>
      </c>
      <c r="J102" s="164" t="b">
        <f t="shared" si="1"/>
        <v>0</v>
      </c>
      <c r="K102" s="420" t="s">
        <v>539</v>
      </c>
      <c r="L102" s="421"/>
      <c r="M102" s="232" t="s">
        <v>539</v>
      </c>
      <c r="N102" s="232" t="s">
        <v>539</v>
      </c>
      <c r="O102" s="232" t="s">
        <v>539</v>
      </c>
      <c r="P102" s="232" t="s">
        <v>539</v>
      </c>
      <c r="Q102" s="232" t="s">
        <v>539</v>
      </c>
      <c r="R102" s="233"/>
      <c r="S102" s="338"/>
      <c r="T102" s="232" t="s">
        <v>539</v>
      </c>
      <c r="U102" s="245"/>
      <c r="V102" s="363">
        <f>SUM(H100:H103)</f>
        <v>0</v>
      </c>
      <c r="W102" s="246"/>
      <c r="X102" s="246"/>
      <c r="Y102" s="247"/>
      <c r="Z102" s="232" t="s">
        <v>539</v>
      </c>
    </row>
    <row r="103" spans="1:26" ht="18.75" customHeight="1" thickBot="1" x14ac:dyDescent="0.2">
      <c r="A103" s="288"/>
      <c r="B103" s="361" t="str">
        <f t="shared" si="11"/>
        <v/>
      </c>
      <c r="C103" s="248" t="str">
        <f>IF(A103=0,"","その他")</f>
        <v/>
      </c>
      <c r="D103" s="240" t="s">
        <v>139</v>
      </c>
      <c r="E103" s="230" t="str">
        <f>IF(A103="","",IF(COUNT($A$100:$A$103)&gt;1,"漏水調査業者 等","漏水調査業者"))</f>
        <v/>
      </c>
      <c r="F103" s="365"/>
      <c r="G103" s="366"/>
      <c r="H103" s="219"/>
      <c r="I103" s="231" t="s">
        <v>73</v>
      </c>
      <c r="J103" s="164" t="b">
        <f t="shared" si="1"/>
        <v>0</v>
      </c>
      <c r="K103" s="420" t="s">
        <v>539</v>
      </c>
      <c r="L103" s="421"/>
      <c r="M103" s="232" t="s">
        <v>539</v>
      </c>
      <c r="N103" s="232" t="s">
        <v>539</v>
      </c>
      <c r="O103" s="232" t="s">
        <v>539</v>
      </c>
      <c r="P103" s="232" t="s">
        <v>539</v>
      </c>
      <c r="Q103" s="232" t="s">
        <v>539</v>
      </c>
      <c r="R103" s="233"/>
      <c r="S103" s="338"/>
      <c r="T103" s="232" t="s">
        <v>539</v>
      </c>
      <c r="U103" s="245"/>
      <c r="V103" s="246"/>
      <c r="W103" s="246"/>
      <c r="X103" s="246"/>
      <c r="Y103" s="247"/>
      <c r="Z103" s="232" t="s">
        <v>539</v>
      </c>
    </row>
    <row r="104" spans="1:26" ht="18.75" customHeight="1" x14ac:dyDescent="0.15">
      <c r="A104" s="427"/>
      <c r="B104" s="441" t="str">
        <f>+IF(A104="","",IF(A104="○",MAX($B$95:$B$103)+1,""))</f>
        <v/>
      </c>
      <c r="C104" s="429" t="s">
        <v>224</v>
      </c>
      <c r="D104" s="229" t="s">
        <v>189</v>
      </c>
      <c r="E104" s="431" t="str">
        <f>IF(A104="","","計量証明業者")</f>
        <v/>
      </c>
      <c r="F104" s="228"/>
      <c r="G104" s="346"/>
      <c r="H104" s="433"/>
      <c r="I104" s="436" t="s">
        <v>73</v>
      </c>
      <c r="J104" s="439" t="b">
        <f t="shared" si="1"/>
        <v>0</v>
      </c>
      <c r="K104" s="415" t="s">
        <v>192</v>
      </c>
      <c r="L104" s="417"/>
      <c r="M104" s="164" t="str">
        <f>IF(G104="","",YEAR(G104))</f>
        <v/>
      </c>
      <c r="N104" s="332" t="str">
        <f>IF(G104="","",IF(G104&lt;=S$32,"M",IF(G104&lt;=S$33,"T",IF(G104&lt;=S$34,"S",IF(G104&lt;=S$35,"H","R")))))</f>
        <v/>
      </c>
      <c r="O104" s="345" t="str">
        <f>IF($M104="","",IF(AND($M104&gt;2018,P104&gt;4),$M104-2018,IF($G104&gt;S$34,$M104-1988,IF($G104&gt;S$33,$M104-1925,IF($G104&gt;S$32,$M104-1911,IF($G104&gt;S$31,$M104-1867,""))))))</f>
        <v/>
      </c>
      <c r="P104" s="164" t="str">
        <f>IF(M104="","",MONTH(G104))</f>
        <v/>
      </c>
      <c r="Q104" s="164" t="str">
        <f>IF(M104="","",DAY(G104))</f>
        <v/>
      </c>
      <c r="R104" s="233" t="str">
        <f>+N104&amp;IF(O104&gt;9,O104,0&amp;O104)&amp;IF(P104&gt;9,P104,0&amp;P104)&amp;IF(Q104&gt;9,Q104,0&amp;Q104)</f>
        <v/>
      </c>
      <c r="S104" s="338" t="str">
        <f t="shared" si="10"/>
        <v>明治</v>
      </c>
      <c r="T104" s="232" t="s">
        <v>539</v>
      </c>
      <c r="U104" s="245"/>
      <c r="V104" s="246"/>
      <c r="W104" s="246"/>
      <c r="X104" s="246"/>
      <c r="Y104" s="247"/>
      <c r="Z104" s="232" t="s">
        <v>539</v>
      </c>
    </row>
    <row r="105" spans="1:26" ht="18.75" customHeight="1" x14ac:dyDescent="0.15">
      <c r="A105" s="427"/>
      <c r="B105" s="442"/>
      <c r="C105" s="429"/>
      <c r="D105" s="249" t="s">
        <v>190</v>
      </c>
      <c r="E105" s="431"/>
      <c r="F105" s="228"/>
      <c r="G105" s="346"/>
      <c r="H105" s="434"/>
      <c r="I105" s="437"/>
      <c r="J105" s="439"/>
      <c r="K105" s="415" t="s">
        <v>192</v>
      </c>
      <c r="L105" s="417"/>
      <c r="M105" s="164" t="str">
        <f>IF(G105="","",YEAR(G105))</f>
        <v/>
      </c>
      <c r="N105" s="332" t="str">
        <f>IF(G105="","",IF(G105&lt;=S$32,"M",IF(G105&lt;=S$33,"T",IF(G105&lt;=S$34,"S",IF(G105&lt;=S$35,"H","R")))))</f>
        <v/>
      </c>
      <c r="O105" s="345" t="str">
        <f>IF($M105="","",IF(AND($M105&gt;2018,P105&gt;4),$M105-2018,IF($G105&gt;S$34,$M105-1988,IF($G105&gt;S$33,$M105-1925,IF($G105&gt;S$32,$M105-1911,IF($G105&gt;S$31,$M105-1867,""))))))</f>
        <v/>
      </c>
      <c r="P105" s="164" t="str">
        <f>IF(M105="","",MONTH(G105))</f>
        <v/>
      </c>
      <c r="Q105" s="164" t="str">
        <f>IF(M105="","",DAY(G105))</f>
        <v/>
      </c>
      <c r="R105" s="233" t="str">
        <f>+N105&amp;IF(O105&gt;9,O105,0&amp;O105)&amp;IF(P105&gt;9,P105,0&amp;P105)&amp;IF(Q105&gt;9,Q105,0&amp;Q105)</f>
        <v/>
      </c>
      <c r="S105" s="338" t="str">
        <f t="shared" si="10"/>
        <v>明治</v>
      </c>
      <c r="T105" s="232" t="s">
        <v>539</v>
      </c>
      <c r="U105" s="245"/>
      <c r="V105" s="246"/>
      <c r="W105" s="246"/>
      <c r="X105" s="246"/>
      <c r="Y105" s="247"/>
      <c r="Z105" s="232" t="s">
        <v>539</v>
      </c>
    </row>
    <row r="106" spans="1:26" ht="18.75" customHeight="1" x14ac:dyDescent="0.15">
      <c r="A106" s="428"/>
      <c r="B106" s="443"/>
      <c r="C106" s="430"/>
      <c r="D106" s="229" t="s">
        <v>191</v>
      </c>
      <c r="E106" s="432"/>
      <c r="F106" s="228"/>
      <c r="G106" s="346"/>
      <c r="H106" s="435"/>
      <c r="I106" s="438"/>
      <c r="J106" s="439"/>
      <c r="K106" s="415" t="s">
        <v>192</v>
      </c>
      <c r="L106" s="417"/>
      <c r="M106" s="164" t="str">
        <f>IF(G106="","",YEAR(G106))</f>
        <v/>
      </c>
      <c r="N106" s="332" t="str">
        <f>IF(G106="","",IF(G106&lt;=S$32,"M",IF(G106&lt;=S$33,"T",IF(G106&lt;=S$34,"S",IF(G106&lt;=S$35,"H","R")))))</f>
        <v/>
      </c>
      <c r="O106" s="345" t="str">
        <f>IF($M106="","",IF(AND($M106&gt;2018,P106&gt;4),$M106-2018,IF($G106&gt;S$34,$M106-1988,IF($G106&gt;S$33,$M106-1925,IF($G106&gt;S$32,$M106-1911,IF($G106&gt;S$31,$M106-1867,""))))))</f>
        <v/>
      </c>
      <c r="P106" s="164" t="str">
        <f>IF(M106="","",MONTH(G106))</f>
        <v/>
      </c>
      <c r="Q106" s="164" t="str">
        <f>IF(M106="","",DAY(G106))</f>
        <v/>
      </c>
      <c r="R106" s="233" t="str">
        <f>+N106&amp;IF(O106&gt;9,O106,0&amp;O106)&amp;IF(P106&gt;9,P106,0&amp;P106)&amp;IF(Q106&gt;9,Q106,0&amp;Q106)</f>
        <v/>
      </c>
      <c r="S106" s="338" t="str">
        <f t="shared" si="10"/>
        <v>明治</v>
      </c>
      <c r="T106" s="232" t="s">
        <v>539</v>
      </c>
      <c r="U106" s="250"/>
      <c r="V106" s="251"/>
      <c r="W106" s="251"/>
      <c r="X106" s="251"/>
      <c r="Y106" s="252"/>
      <c r="Z106" s="232" t="s">
        <v>539</v>
      </c>
    </row>
    <row r="107" spans="1:26" ht="18.75" customHeight="1" x14ac:dyDescent="0.15">
      <c r="C107" s="152"/>
    </row>
    <row r="108" spans="1:26" ht="18.75" customHeight="1" x14ac:dyDescent="0.15">
      <c r="R108" s="165"/>
    </row>
    <row r="109" spans="1:26" ht="18.75" customHeight="1" x14ac:dyDescent="0.15">
      <c r="A109" s="203" t="s">
        <v>585</v>
      </c>
      <c r="R109" s="165"/>
    </row>
    <row r="110" spans="1:26" ht="18.75" customHeight="1" x14ac:dyDescent="0.15">
      <c r="B110" s="137" t="s">
        <v>235</v>
      </c>
    </row>
    <row r="111" spans="1:26" ht="18.75" customHeight="1" thickBot="1" x14ac:dyDescent="0.2">
      <c r="B111" s="152" t="s">
        <v>253</v>
      </c>
      <c r="K111" s="143"/>
    </row>
    <row r="112" spans="1:26" ht="18.75" customHeight="1" x14ac:dyDescent="0.15">
      <c r="A112" s="253" t="s">
        <v>540</v>
      </c>
      <c r="B112" s="254" t="s">
        <v>541</v>
      </c>
      <c r="C112" s="255" t="s">
        <v>143</v>
      </c>
      <c r="D112" s="256"/>
      <c r="E112" s="137" t="b">
        <v>0</v>
      </c>
    </row>
    <row r="113" spans="1:11" ht="18.75" customHeight="1" x14ac:dyDescent="0.15">
      <c r="A113" s="257" t="s">
        <v>540</v>
      </c>
      <c r="B113" s="258" t="s">
        <v>542</v>
      </c>
      <c r="C113" s="259" t="s">
        <v>144</v>
      </c>
      <c r="D113" s="260"/>
      <c r="E113" s="137" t="b">
        <v>0</v>
      </c>
    </row>
    <row r="114" spans="1:11" ht="18.75" customHeight="1" thickBot="1" x14ac:dyDescent="0.2">
      <c r="A114" s="261" t="s">
        <v>540</v>
      </c>
      <c r="B114" s="262" t="s">
        <v>543</v>
      </c>
      <c r="C114" s="263" t="s">
        <v>544</v>
      </c>
      <c r="D114" s="264"/>
      <c r="E114" s="137" t="b">
        <v>0</v>
      </c>
    </row>
    <row r="115" spans="1:11" ht="18.75" customHeight="1" x14ac:dyDescent="0.15">
      <c r="A115" s="265" t="s">
        <v>545</v>
      </c>
      <c r="B115" s="266" t="s">
        <v>541</v>
      </c>
      <c r="C115" s="255" t="s">
        <v>146</v>
      </c>
      <c r="D115" s="256"/>
      <c r="E115" s="137" t="b">
        <v>0</v>
      </c>
    </row>
    <row r="116" spans="1:11" ht="18.75" customHeight="1" x14ac:dyDescent="0.15">
      <c r="A116" s="267" t="s">
        <v>545</v>
      </c>
      <c r="B116" s="163" t="s">
        <v>542</v>
      </c>
      <c r="C116" s="259" t="s">
        <v>147</v>
      </c>
      <c r="D116" s="260"/>
      <c r="E116" s="137" t="b">
        <v>0</v>
      </c>
      <c r="K116" s="143"/>
    </row>
    <row r="117" spans="1:11" ht="18.75" customHeight="1" x14ac:dyDescent="0.15">
      <c r="A117" s="267" t="s">
        <v>545</v>
      </c>
      <c r="B117" s="163" t="s">
        <v>543</v>
      </c>
      <c r="C117" s="259" t="s">
        <v>148</v>
      </c>
      <c r="D117" s="260"/>
      <c r="E117" s="137" t="b">
        <v>0</v>
      </c>
      <c r="K117" s="143"/>
    </row>
    <row r="118" spans="1:11" ht="18.75" customHeight="1" x14ac:dyDescent="0.15">
      <c r="A118" s="267" t="s">
        <v>545</v>
      </c>
      <c r="B118" s="163" t="s">
        <v>546</v>
      </c>
      <c r="C118" s="259" t="s">
        <v>149</v>
      </c>
      <c r="D118" s="260"/>
      <c r="E118" s="137" t="b">
        <v>0</v>
      </c>
      <c r="K118" s="143"/>
    </row>
    <row r="119" spans="1:11" ht="18.75" customHeight="1" x14ac:dyDescent="0.15">
      <c r="A119" s="267" t="s">
        <v>545</v>
      </c>
      <c r="B119" s="163" t="s">
        <v>547</v>
      </c>
      <c r="C119" s="259" t="s">
        <v>150</v>
      </c>
      <c r="D119" s="260"/>
      <c r="E119" s="137" t="b">
        <v>0</v>
      </c>
      <c r="K119" s="143"/>
    </row>
    <row r="120" spans="1:11" ht="18.75" customHeight="1" x14ac:dyDescent="0.15">
      <c r="A120" s="267" t="s">
        <v>545</v>
      </c>
      <c r="B120" s="163" t="s">
        <v>548</v>
      </c>
      <c r="C120" s="259" t="s">
        <v>151</v>
      </c>
      <c r="D120" s="260"/>
      <c r="E120" s="137" t="b">
        <v>0</v>
      </c>
      <c r="K120" s="143"/>
    </row>
    <row r="121" spans="1:11" ht="18.75" customHeight="1" x14ac:dyDescent="0.15">
      <c r="A121" s="267" t="s">
        <v>545</v>
      </c>
      <c r="B121" s="163" t="s">
        <v>549</v>
      </c>
      <c r="C121" s="259" t="s">
        <v>152</v>
      </c>
      <c r="D121" s="260"/>
      <c r="E121" s="137" t="b">
        <v>0</v>
      </c>
      <c r="K121" s="143"/>
    </row>
    <row r="122" spans="1:11" ht="18.75" customHeight="1" x14ac:dyDescent="0.15">
      <c r="A122" s="267" t="s">
        <v>545</v>
      </c>
      <c r="B122" s="163" t="s">
        <v>550</v>
      </c>
      <c r="C122" s="259" t="s">
        <v>153</v>
      </c>
      <c r="D122" s="260"/>
      <c r="E122" s="137" t="b">
        <v>0</v>
      </c>
      <c r="K122" s="143"/>
    </row>
    <row r="123" spans="1:11" ht="18.75" customHeight="1" x14ac:dyDescent="0.15">
      <c r="A123" s="267" t="s">
        <v>545</v>
      </c>
      <c r="B123" s="163" t="s">
        <v>551</v>
      </c>
      <c r="C123" s="259" t="s">
        <v>154</v>
      </c>
      <c r="D123" s="260"/>
      <c r="E123" s="137" t="b">
        <v>0</v>
      </c>
      <c r="K123" s="143"/>
    </row>
    <row r="124" spans="1:11" ht="18.75" customHeight="1" x14ac:dyDescent="0.15">
      <c r="A124" s="267" t="s">
        <v>545</v>
      </c>
      <c r="B124" s="163" t="s">
        <v>540</v>
      </c>
      <c r="C124" s="259" t="s">
        <v>155</v>
      </c>
      <c r="D124" s="260"/>
      <c r="E124" s="137" t="b">
        <v>0</v>
      </c>
      <c r="K124" s="143"/>
    </row>
    <row r="125" spans="1:11" ht="18.75" customHeight="1" x14ac:dyDescent="0.15">
      <c r="A125" s="267" t="s">
        <v>545</v>
      </c>
      <c r="B125" s="163" t="s">
        <v>552</v>
      </c>
      <c r="C125" s="259" t="s">
        <v>156</v>
      </c>
      <c r="D125" s="260"/>
      <c r="E125" s="137" t="b">
        <v>0</v>
      </c>
    </row>
    <row r="126" spans="1:11" ht="18.75" customHeight="1" x14ac:dyDescent="0.15">
      <c r="A126" s="267" t="s">
        <v>545</v>
      </c>
      <c r="B126" s="163" t="s">
        <v>553</v>
      </c>
      <c r="C126" s="259" t="s">
        <v>157</v>
      </c>
      <c r="D126" s="260"/>
      <c r="E126" s="137" t="b">
        <v>0</v>
      </c>
    </row>
    <row r="127" spans="1:11" ht="18.75" customHeight="1" x14ac:dyDescent="0.15">
      <c r="A127" s="267" t="s">
        <v>545</v>
      </c>
      <c r="B127" s="163" t="s">
        <v>554</v>
      </c>
      <c r="C127" s="259" t="s">
        <v>158</v>
      </c>
      <c r="D127" s="260"/>
      <c r="E127" s="137" t="b">
        <v>0</v>
      </c>
    </row>
    <row r="128" spans="1:11" ht="18.75" customHeight="1" x14ac:dyDescent="0.15">
      <c r="A128" s="267" t="s">
        <v>545</v>
      </c>
      <c r="B128" s="163" t="s">
        <v>555</v>
      </c>
      <c r="C128" s="259" t="s">
        <v>159</v>
      </c>
      <c r="D128" s="260"/>
      <c r="E128" s="137" t="b">
        <v>0</v>
      </c>
    </row>
    <row r="129" spans="1:14" ht="18.75" customHeight="1" x14ac:dyDescent="0.15">
      <c r="A129" s="267" t="s">
        <v>545</v>
      </c>
      <c r="B129" s="163" t="s">
        <v>556</v>
      </c>
      <c r="C129" s="259" t="s">
        <v>160</v>
      </c>
      <c r="D129" s="260"/>
      <c r="E129" s="137" t="b">
        <v>0</v>
      </c>
      <c r="I129" s="165"/>
      <c r="J129" s="165"/>
      <c r="K129" s="165"/>
      <c r="L129" s="165"/>
      <c r="M129" s="165"/>
      <c r="N129" s="165"/>
    </row>
    <row r="130" spans="1:14" ht="18.75" customHeight="1" x14ac:dyDescent="0.15">
      <c r="A130" s="267" t="s">
        <v>545</v>
      </c>
      <c r="B130" s="163" t="s">
        <v>557</v>
      </c>
      <c r="C130" s="259" t="s">
        <v>161</v>
      </c>
      <c r="D130" s="260"/>
      <c r="E130" s="137" t="b">
        <v>0</v>
      </c>
      <c r="I130" s="165"/>
      <c r="J130" s="165"/>
      <c r="K130" s="165"/>
      <c r="L130" s="165"/>
      <c r="M130" s="165"/>
      <c r="N130" s="165"/>
    </row>
    <row r="131" spans="1:14" ht="18.75" customHeight="1" x14ac:dyDescent="0.15">
      <c r="A131" s="267" t="s">
        <v>545</v>
      </c>
      <c r="B131" s="163" t="s">
        <v>558</v>
      </c>
      <c r="C131" s="259" t="s">
        <v>162</v>
      </c>
      <c r="D131" s="260"/>
      <c r="E131" s="137" t="b">
        <v>0</v>
      </c>
      <c r="I131" s="165"/>
      <c r="J131" s="165"/>
      <c r="K131" s="165"/>
      <c r="L131" s="165"/>
      <c r="M131" s="165"/>
      <c r="N131" s="165"/>
    </row>
    <row r="132" spans="1:14" ht="18.75" customHeight="1" x14ac:dyDescent="0.15">
      <c r="A132" s="267" t="s">
        <v>545</v>
      </c>
      <c r="B132" s="163" t="s">
        <v>559</v>
      </c>
      <c r="C132" s="259" t="s">
        <v>163</v>
      </c>
      <c r="D132" s="260"/>
      <c r="E132" s="137" t="b">
        <v>0</v>
      </c>
    </row>
    <row r="133" spans="1:14" ht="18.75" customHeight="1" x14ac:dyDescent="0.15">
      <c r="A133" s="267" t="s">
        <v>545</v>
      </c>
      <c r="B133" s="163" t="s">
        <v>560</v>
      </c>
      <c r="C133" s="259" t="s">
        <v>164</v>
      </c>
      <c r="D133" s="260"/>
      <c r="E133" s="137" t="b">
        <v>0</v>
      </c>
    </row>
    <row r="134" spans="1:14" ht="18.75" customHeight="1" x14ac:dyDescent="0.15">
      <c r="A134" s="267" t="s">
        <v>545</v>
      </c>
      <c r="B134" s="163" t="s">
        <v>545</v>
      </c>
      <c r="C134" s="259" t="s">
        <v>165</v>
      </c>
      <c r="D134" s="260"/>
      <c r="E134" s="137" t="b">
        <v>0</v>
      </c>
    </row>
    <row r="135" spans="1:14" ht="18.75" customHeight="1" thickBot="1" x14ac:dyDescent="0.2">
      <c r="A135" s="268" t="s">
        <v>545</v>
      </c>
      <c r="B135" s="269" t="s">
        <v>561</v>
      </c>
      <c r="C135" s="263" t="s">
        <v>166</v>
      </c>
      <c r="D135" s="264"/>
      <c r="E135" s="137" t="b">
        <v>0</v>
      </c>
    </row>
    <row r="136" spans="1:14" ht="18.75" customHeight="1" thickBot="1" x14ac:dyDescent="0.2">
      <c r="A136" s="270" t="s">
        <v>562</v>
      </c>
      <c r="B136" s="271"/>
      <c r="C136" s="272" t="s">
        <v>133</v>
      </c>
      <c r="D136" s="273"/>
      <c r="E136" s="137" t="b">
        <v>0</v>
      </c>
    </row>
    <row r="137" spans="1:14" ht="18.75" customHeight="1" thickBot="1" x14ac:dyDescent="0.2">
      <c r="A137" s="270" t="s">
        <v>505</v>
      </c>
      <c r="B137" s="271"/>
      <c r="C137" s="272" t="s">
        <v>135</v>
      </c>
      <c r="D137" s="273"/>
      <c r="E137" s="137" t="b">
        <v>0</v>
      </c>
    </row>
    <row r="138" spans="1:14" ht="18.75" customHeight="1" x14ac:dyDescent="0.15">
      <c r="A138" s="265" t="s">
        <v>506</v>
      </c>
      <c r="B138" s="266" t="s">
        <v>541</v>
      </c>
      <c r="C138" s="255" t="s">
        <v>563</v>
      </c>
      <c r="D138" s="256"/>
      <c r="E138" s="137" t="b">
        <v>0</v>
      </c>
    </row>
    <row r="139" spans="1:14" ht="18.75" customHeight="1" x14ac:dyDescent="0.15">
      <c r="A139" s="267" t="s">
        <v>506</v>
      </c>
      <c r="B139" s="163" t="s">
        <v>542</v>
      </c>
      <c r="C139" s="259" t="s">
        <v>169</v>
      </c>
      <c r="D139" s="260"/>
      <c r="E139" s="137" t="b">
        <v>0</v>
      </c>
    </row>
    <row r="140" spans="1:14" ht="18.75" customHeight="1" x14ac:dyDescent="0.15">
      <c r="A140" s="267" t="s">
        <v>506</v>
      </c>
      <c r="B140" s="163" t="s">
        <v>543</v>
      </c>
      <c r="C140" s="259" t="s">
        <v>170</v>
      </c>
      <c r="D140" s="260"/>
      <c r="E140" s="137" t="b">
        <v>0</v>
      </c>
    </row>
    <row r="141" spans="1:14" ht="18.75" customHeight="1" x14ac:dyDescent="0.15">
      <c r="A141" s="267" t="s">
        <v>506</v>
      </c>
      <c r="B141" s="163" t="s">
        <v>546</v>
      </c>
      <c r="C141" s="259" t="s">
        <v>171</v>
      </c>
      <c r="D141" s="260"/>
      <c r="E141" s="137" t="b">
        <v>0</v>
      </c>
    </row>
    <row r="142" spans="1:14" ht="18.75" customHeight="1" x14ac:dyDescent="0.15">
      <c r="A142" s="267" t="s">
        <v>506</v>
      </c>
      <c r="B142" s="163" t="s">
        <v>547</v>
      </c>
      <c r="C142" s="259" t="s">
        <v>172</v>
      </c>
      <c r="D142" s="260"/>
      <c r="E142" s="137" t="b">
        <v>0</v>
      </c>
    </row>
    <row r="143" spans="1:14" ht="18.75" customHeight="1" x14ac:dyDescent="0.15">
      <c r="A143" s="267" t="s">
        <v>506</v>
      </c>
      <c r="B143" s="163" t="s">
        <v>548</v>
      </c>
      <c r="C143" s="259" t="s">
        <v>173</v>
      </c>
      <c r="D143" s="260"/>
      <c r="E143" s="137" t="b">
        <v>0</v>
      </c>
    </row>
    <row r="144" spans="1:14" ht="18.75" customHeight="1" x14ac:dyDescent="0.15">
      <c r="A144" s="267" t="s">
        <v>506</v>
      </c>
      <c r="B144" s="163" t="s">
        <v>549</v>
      </c>
      <c r="C144" s="259" t="s">
        <v>174</v>
      </c>
      <c r="D144" s="260"/>
      <c r="E144" s="137" t="b">
        <v>0</v>
      </c>
    </row>
    <row r="145" spans="1:18" ht="18.75" customHeight="1" thickBot="1" x14ac:dyDescent="0.2">
      <c r="A145" s="268" t="s">
        <v>506</v>
      </c>
      <c r="B145" s="269" t="s">
        <v>550</v>
      </c>
      <c r="C145" s="263" t="s">
        <v>175</v>
      </c>
      <c r="D145" s="264"/>
      <c r="E145" s="137" t="b">
        <v>0</v>
      </c>
    </row>
    <row r="146" spans="1:18" ht="18.75" customHeight="1" x14ac:dyDescent="0.15">
      <c r="A146" s="274" t="s">
        <v>564</v>
      </c>
      <c r="B146" s="275" t="s">
        <v>865</v>
      </c>
      <c r="C146" s="276" t="s">
        <v>176</v>
      </c>
      <c r="D146" s="277" t="s">
        <v>864</v>
      </c>
      <c r="E146" s="152"/>
    </row>
    <row r="147" spans="1:18" ht="18.75" customHeight="1" x14ac:dyDescent="0.15">
      <c r="A147" s="267" t="s">
        <v>870</v>
      </c>
      <c r="B147" s="163" t="s">
        <v>871</v>
      </c>
      <c r="C147" s="259" t="s">
        <v>177</v>
      </c>
      <c r="D147" s="349"/>
      <c r="E147" s="137" t="b">
        <v>0</v>
      </c>
    </row>
    <row r="148" spans="1:18" ht="18.75" customHeight="1" x14ac:dyDescent="0.15">
      <c r="A148" s="267" t="s">
        <v>564</v>
      </c>
      <c r="B148" s="163" t="s">
        <v>543</v>
      </c>
      <c r="C148" s="259" t="s">
        <v>178</v>
      </c>
      <c r="D148" s="349"/>
      <c r="E148" s="137" t="b">
        <v>0</v>
      </c>
    </row>
    <row r="149" spans="1:18" ht="18.75" customHeight="1" x14ac:dyDescent="0.15">
      <c r="A149" s="267" t="s">
        <v>870</v>
      </c>
      <c r="B149" s="163" t="s">
        <v>872</v>
      </c>
      <c r="C149" s="259" t="s">
        <v>565</v>
      </c>
      <c r="D149" s="349"/>
      <c r="E149" s="137" t="b">
        <v>0</v>
      </c>
    </row>
    <row r="150" spans="1:18" ht="18.75" customHeight="1" thickBot="1" x14ac:dyDescent="0.2">
      <c r="A150" s="268" t="s">
        <v>564</v>
      </c>
      <c r="B150" s="269" t="s">
        <v>547</v>
      </c>
      <c r="C150" s="263" t="s">
        <v>179</v>
      </c>
      <c r="D150" s="264"/>
      <c r="E150" s="137" t="b">
        <v>0</v>
      </c>
    </row>
    <row r="151" spans="1:18" ht="18.75" customHeight="1" x14ac:dyDescent="0.15">
      <c r="A151" s="350" t="s">
        <v>566</v>
      </c>
      <c r="B151" s="351" t="s">
        <v>541</v>
      </c>
      <c r="C151" s="352" t="s">
        <v>181</v>
      </c>
      <c r="D151" s="353"/>
      <c r="E151" s="137" t="b">
        <v>0</v>
      </c>
      <c r="R151" s="165"/>
    </row>
    <row r="152" spans="1:18" ht="18.75" customHeight="1" x14ac:dyDescent="0.15">
      <c r="A152" s="267" t="s">
        <v>874</v>
      </c>
      <c r="B152" s="163" t="s">
        <v>871</v>
      </c>
      <c r="C152" s="259" t="s">
        <v>873</v>
      </c>
      <c r="D152" s="260"/>
      <c r="E152" s="137" t="b">
        <v>0</v>
      </c>
      <c r="R152" s="165"/>
    </row>
    <row r="153" spans="1:18" ht="18.75" customHeight="1" thickBot="1" x14ac:dyDescent="0.2">
      <c r="A153" s="268" t="s">
        <v>874</v>
      </c>
      <c r="B153" s="269" t="s">
        <v>875</v>
      </c>
      <c r="C153" s="263" t="s">
        <v>183</v>
      </c>
      <c r="D153" s="264"/>
      <c r="E153" s="137" t="b">
        <v>0</v>
      </c>
      <c r="R153" s="165"/>
    </row>
    <row r="154" spans="1:18" ht="18.75" customHeight="1" x14ac:dyDescent="0.15">
      <c r="R154" s="165"/>
    </row>
    <row r="155" spans="1:18" ht="18.75" customHeight="1" x14ac:dyDescent="0.15">
      <c r="A155" s="203" t="s">
        <v>342</v>
      </c>
      <c r="R155" s="165"/>
    </row>
    <row r="156" spans="1:18" ht="18.75" customHeight="1" x14ac:dyDescent="0.15">
      <c r="B156" s="137" t="s">
        <v>567</v>
      </c>
      <c r="R156" s="165"/>
    </row>
    <row r="158" spans="1:18" customFormat="1" ht="18.75" customHeight="1" x14ac:dyDescent="0.15">
      <c r="A158" s="22" t="s">
        <v>78</v>
      </c>
      <c r="O158" s="11"/>
      <c r="P158" s="11"/>
    </row>
    <row r="159" spans="1:18" customFormat="1" ht="18.75" customHeight="1" x14ac:dyDescent="0.15">
      <c r="O159" s="11"/>
      <c r="P159" s="11"/>
    </row>
    <row r="160" spans="1:18" customFormat="1" ht="18.75" customHeight="1" x14ac:dyDescent="0.15">
      <c r="B160" s="45" t="s">
        <v>573</v>
      </c>
      <c r="O160" s="11"/>
      <c r="P160" s="11"/>
    </row>
    <row r="161" spans="1:20" customFormat="1" ht="18.75" customHeight="1" x14ac:dyDescent="0.15">
      <c r="O161" s="11"/>
      <c r="P161" s="11"/>
    </row>
    <row r="162" spans="1:20" customFormat="1" ht="18.75" customHeight="1" x14ac:dyDescent="0.15">
      <c r="A162" s="291" t="s">
        <v>884</v>
      </c>
      <c r="B162" s="289"/>
      <c r="C162" s="289"/>
      <c r="D162" s="289"/>
      <c r="E162" s="289"/>
      <c r="F162" s="289"/>
      <c r="G162" s="289"/>
      <c r="H162" s="289"/>
      <c r="I162" s="289"/>
      <c r="J162" s="289"/>
      <c r="K162" s="289"/>
      <c r="L162" s="289"/>
      <c r="M162" s="289"/>
      <c r="N162" s="289"/>
      <c r="O162" s="290"/>
      <c r="P162" s="290"/>
      <c r="Q162" s="289"/>
      <c r="R162" s="289"/>
    </row>
    <row r="163" spans="1:20" customFormat="1" ht="18.75" customHeight="1" x14ac:dyDescent="0.15">
      <c r="O163" s="11"/>
      <c r="P163" s="11"/>
    </row>
    <row r="164" spans="1:20" customFormat="1" ht="18.75" customHeight="1" x14ac:dyDescent="0.15">
      <c r="A164" s="22" t="s">
        <v>586</v>
      </c>
      <c r="O164" s="11"/>
      <c r="P164" s="11"/>
    </row>
    <row r="165" spans="1:20" customFormat="1" ht="18.75" customHeight="1" x14ac:dyDescent="0.15">
      <c r="O165" s="11"/>
      <c r="P165" s="11"/>
    </row>
    <row r="166" spans="1:20" customFormat="1" ht="18.75" customHeight="1" x14ac:dyDescent="0.15">
      <c r="B166" s="45" t="s">
        <v>574</v>
      </c>
      <c r="O166" s="11"/>
      <c r="P166" s="11"/>
    </row>
    <row r="167" spans="1:20" customFormat="1" ht="18.75" customHeight="1" x14ac:dyDescent="0.15">
      <c r="O167" s="11"/>
      <c r="P167" s="11"/>
    </row>
    <row r="168" spans="1:20" s="289" customFormat="1" ht="18.75" customHeight="1" x14ac:dyDescent="0.15">
      <c r="A168" s="22" t="s">
        <v>575</v>
      </c>
      <c r="B168"/>
      <c r="C168"/>
      <c r="D168"/>
      <c r="E168"/>
      <c r="F168"/>
      <c r="G168"/>
      <c r="H168"/>
      <c r="I168"/>
      <c r="J168"/>
      <c r="K168"/>
      <c r="L168"/>
      <c r="M168"/>
      <c r="N168"/>
      <c r="O168" s="11"/>
      <c r="P168" s="11"/>
      <c r="Q168"/>
      <c r="R168"/>
      <c r="S168"/>
      <c r="T168"/>
    </row>
    <row r="169" spans="1:20" s="289" customFormat="1" ht="18.75" customHeight="1" x14ac:dyDescent="0.15">
      <c r="A169" s="22" t="s">
        <v>576</v>
      </c>
      <c r="B169"/>
      <c r="C169"/>
      <c r="D169"/>
      <c r="E169"/>
      <c r="F169"/>
      <c r="G169"/>
      <c r="H169"/>
      <c r="I169"/>
      <c r="J169"/>
      <c r="K169"/>
      <c r="L169"/>
      <c r="M169"/>
      <c r="N169"/>
      <c r="O169" s="11"/>
      <c r="P169" s="11"/>
      <c r="Q169"/>
      <c r="R169"/>
      <c r="S169"/>
      <c r="T169"/>
    </row>
    <row r="170" spans="1:20" s="289" customFormat="1" ht="18.75" customHeight="1" x14ac:dyDescent="0.15">
      <c r="A170" s="22" t="s">
        <v>587</v>
      </c>
      <c r="B170"/>
      <c r="C170"/>
      <c r="D170"/>
      <c r="E170"/>
      <c r="F170"/>
      <c r="G170"/>
      <c r="H170"/>
      <c r="I170"/>
      <c r="J170"/>
      <c r="K170"/>
      <c r="L170"/>
      <c r="M170"/>
      <c r="N170"/>
      <c r="O170" s="11"/>
      <c r="P170" s="11"/>
      <c r="Q170"/>
      <c r="R170"/>
      <c r="S170"/>
      <c r="T170"/>
    </row>
    <row r="171" spans="1:20" customFormat="1" ht="18.75" customHeight="1" x14ac:dyDescent="0.15">
      <c r="A171" s="22" t="s">
        <v>577</v>
      </c>
      <c r="B171" s="45"/>
      <c r="O171" s="11"/>
      <c r="P171" s="11"/>
    </row>
    <row r="172" spans="1:20" customFormat="1" ht="18.75" customHeight="1" x14ac:dyDescent="0.15">
      <c r="A172" s="776" t="s">
        <v>980</v>
      </c>
      <c r="B172" s="777"/>
      <c r="C172" s="778"/>
      <c r="D172" s="778"/>
      <c r="E172" s="778"/>
      <c r="F172" s="778"/>
      <c r="O172" s="11"/>
      <c r="P172" s="11"/>
    </row>
    <row r="173" spans="1:20" customFormat="1" ht="18.75" customHeight="1" x14ac:dyDescent="0.15">
      <c r="A173" s="779"/>
      <c r="B173" s="780"/>
      <c r="C173" s="21"/>
      <c r="D173" s="21"/>
      <c r="E173" s="21"/>
      <c r="F173" s="21"/>
      <c r="O173" s="11"/>
      <c r="P173" s="11"/>
    </row>
    <row r="174" spans="1:20" customFormat="1" ht="18.75" customHeight="1" x14ac:dyDescent="0.15">
      <c r="B174" s="93" t="s">
        <v>578</v>
      </c>
      <c r="O174" s="165"/>
      <c r="P174" s="165"/>
    </row>
    <row r="175" spans="1:20" customFormat="1" ht="18.75" customHeight="1" x14ac:dyDescent="0.15">
      <c r="B175" t="s">
        <v>913</v>
      </c>
      <c r="O175" s="165"/>
      <c r="P175" s="165"/>
    </row>
    <row r="176" spans="1:20" customFormat="1" ht="18.75" customHeight="1" x14ac:dyDescent="0.15">
      <c r="B176" s="45" t="s">
        <v>914</v>
      </c>
      <c r="O176" s="165"/>
      <c r="P176" s="165"/>
    </row>
    <row r="177" spans="1:20" customFormat="1" ht="18.75" customHeight="1" x14ac:dyDescent="0.15">
      <c r="B177" s="45" t="s">
        <v>588</v>
      </c>
      <c r="O177" s="11"/>
      <c r="P177" s="11"/>
    </row>
    <row r="178" spans="1:20" customFormat="1" ht="18.75" customHeight="1" x14ac:dyDescent="0.15">
      <c r="B178" s="45" t="s">
        <v>589</v>
      </c>
      <c r="O178" s="11"/>
      <c r="P178" s="11"/>
    </row>
    <row r="179" spans="1:20" customFormat="1" ht="18.75" customHeight="1" x14ac:dyDescent="0.15">
      <c r="B179" s="45" t="s">
        <v>579</v>
      </c>
      <c r="O179" s="11"/>
      <c r="P179" s="11"/>
    </row>
    <row r="180" spans="1:20" customFormat="1" ht="18.75" customHeight="1" x14ac:dyDescent="0.15">
      <c r="O180" s="11"/>
      <c r="P180" s="11"/>
    </row>
    <row r="181" spans="1:20" customFormat="1" ht="18.75" customHeight="1" x14ac:dyDescent="0.15">
      <c r="A181" s="289"/>
      <c r="B181" s="289"/>
      <c r="C181" s="289"/>
      <c r="D181" s="289"/>
      <c r="E181" s="289"/>
      <c r="F181" s="289"/>
      <c r="G181" s="289"/>
      <c r="H181" s="289"/>
      <c r="I181" s="289"/>
      <c r="J181" s="289"/>
      <c r="K181" s="289"/>
      <c r="L181" s="289"/>
      <c r="M181" s="289"/>
      <c r="N181" s="289"/>
      <c r="O181" s="290"/>
      <c r="P181" s="290"/>
      <c r="Q181" s="289"/>
      <c r="R181" s="289"/>
    </row>
    <row r="182" spans="1:20" s="289" customFormat="1" ht="18.75" customHeight="1" x14ac:dyDescent="0.15">
      <c r="B182" s="291" t="s">
        <v>580</v>
      </c>
      <c r="O182" s="290"/>
      <c r="P182" s="290"/>
      <c r="S182"/>
      <c r="T182"/>
    </row>
    <row r="183" spans="1:20" customFormat="1" ht="18.75" customHeight="1" x14ac:dyDescent="0.15">
      <c r="A183" s="289"/>
      <c r="B183" s="291"/>
      <c r="C183" s="289"/>
      <c r="D183" s="289"/>
      <c r="E183" s="289"/>
      <c r="F183" s="289"/>
      <c r="G183" s="289"/>
      <c r="H183" s="289"/>
      <c r="I183" s="289"/>
      <c r="J183" s="289"/>
      <c r="K183" s="289"/>
      <c r="L183" s="289"/>
      <c r="M183" s="289"/>
      <c r="N183" s="289"/>
      <c r="O183" s="290"/>
      <c r="P183" s="290"/>
      <c r="Q183" s="289"/>
      <c r="R183" s="289"/>
    </row>
    <row r="184" spans="1:20" customFormat="1" ht="18.75" customHeight="1" x14ac:dyDescent="0.15">
      <c r="O184" s="11"/>
      <c r="P184" s="11"/>
    </row>
    <row r="185" spans="1:20" customFormat="1" ht="18.75" customHeight="1" x14ac:dyDescent="0.15">
      <c r="A185" s="22" t="s">
        <v>581</v>
      </c>
      <c r="O185" s="11"/>
      <c r="P185" s="11"/>
    </row>
    <row r="186" spans="1:20" customFormat="1" ht="18.75" customHeight="1" x14ac:dyDescent="0.15">
      <c r="B186" s="45" t="s">
        <v>582</v>
      </c>
      <c r="O186" s="11"/>
      <c r="P186" s="11"/>
    </row>
    <row r="187" spans="1:20" customFormat="1" ht="15" customHeight="1" x14ac:dyDescent="0.15">
      <c r="B187" s="45" t="s">
        <v>945</v>
      </c>
      <c r="O187" s="11"/>
      <c r="P187" s="11"/>
    </row>
    <row r="188" spans="1:20" customFormat="1" ht="18.75" customHeight="1" x14ac:dyDescent="0.15">
      <c r="O188" s="11"/>
      <c r="P188" s="11"/>
    </row>
  </sheetData>
  <mergeCells count="46">
    <mergeCell ref="A94:B94"/>
    <mergeCell ref="AC73:AG73"/>
    <mergeCell ref="D2:E2"/>
    <mergeCell ref="D3:E3"/>
    <mergeCell ref="D4:E4"/>
    <mergeCell ref="D22:F22"/>
    <mergeCell ref="D23:F23"/>
    <mergeCell ref="D25:E25"/>
    <mergeCell ref="D26:E26"/>
    <mergeCell ref="D27:E27"/>
    <mergeCell ref="D29:K29"/>
    <mergeCell ref="D30:E30"/>
    <mergeCell ref="D31:E31"/>
    <mergeCell ref="D32:F32"/>
    <mergeCell ref="D37:E37"/>
    <mergeCell ref="D38:E38"/>
    <mergeCell ref="D36:F36"/>
    <mergeCell ref="D35:F35"/>
    <mergeCell ref="D39:E39"/>
    <mergeCell ref="D41:K41"/>
    <mergeCell ref="D42:E42"/>
    <mergeCell ref="D43:E43"/>
    <mergeCell ref="D44:F44"/>
    <mergeCell ref="K105:L105"/>
    <mergeCell ref="K106:L106"/>
    <mergeCell ref="A104:A106"/>
    <mergeCell ref="C104:C106"/>
    <mergeCell ref="E104:E106"/>
    <mergeCell ref="H104:H106"/>
    <mergeCell ref="I104:I106"/>
    <mergeCell ref="J104:J106"/>
    <mergeCell ref="K104:L104"/>
    <mergeCell ref="C51:C52"/>
    <mergeCell ref="K95:L95"/>
    <mergeCell ref="K96:L96"/>
    <mergeCell ref="K97:L97"/>
    <mergeCell ref="B104:B106"/>
    <mergeCell ref="L93:R93"/>
    <mergeCell ref="H94:I94"/>
    <mergeCell ref="K102:L102"/>
    <mergeCell ref="K103:L103"/>
    <mergeCell ref="K98:L98"/>
    <mergeCell ref="K99:L99"/>
    <mergeCell ref="K94:L94"/>
    <mergeCell ref="K100:L100"/>
    <mergeCell ref="K101:L101"/>
  </mergeCells>
  <phoneticPr fontId="3"/>
  <conditionalFormatting sqref="E21">
    <cfRule type="expression" dxfId="41" priority="106">
      <formula>$D$21&lt;&gt;"その他"</formula>
    </cfRule>
    <cfRule type="expression" dxfId="40" priority="107">
      <formula>$D$21="その他"</formula>
    </cfRule>
  </conditionalFormatting>
  <conditionalFormatting sqref="D24">
    <cfRule type="expression" dxfId="39" priority="105">
      <formula>$D$21="個人"</formula>
    </cfRule>
  </conditionalFormatting>
  <conditionalFormatting sqref="A112:D114">
    <cfRule type="expression" dxfId="38" priority="142">
      <formula>$A$95&gt;0</formula>
    </cfRule>
  </conditionalFormatting>
  <conditionalFormatting sqref="A115:D135">
    <cfRule type="expression" dxfId="37" priority="145">
      <formula>$A$96&gt;0</formula>
    </cfRule>
  </conditionalFormatting>
  <conditionalFormatting sqref="F95:H95 A112:D114">
    <cfRule type="expression" dxfId="36" priority="146">
      <formula>$A$95=""</formula>
    </cfRule>
  </conditionalFormatting>
  <conditionalFormatting sqref="A136:D136">
    <cfRule type="expression" dxfId="35" priority="150">
      <formula>$A$97&gt;0</formula>
    </cfRule>
  </conditionalFormatting>
  <conditionalFormatting sqref="F96:H96 A115:D135">
    <cfRule type="expression" dxfId="34" priority="151">
      <formula>$A$96=""</formula>
    </cfRule>
  </conditionalFormatting>
  <conditionalFormatting sqref="A137:D137">
    <cfRule type="expression" dxfId="33" priority="155">
      <formula>$A$98&gt;0</formula>
    </cfRule>
  </conditionalFormatting>
  <conditionalFormatting sqref="E97:H97 A136:D136">
    <cfRule type="expression" dxfId="32" priority="156">
      <formula>$A$97=""</formula>
    </cfRule>
  </conditionalFormatting>
  <conditionalFormatting sqref="A138:D145">
    <cfRule type="expression" dxfId="31" priority="160">
      <formula>$A$99&gt;0</formula>
    </cfRule>
  </conditionalFormatting>
  <conditionalFormatting sqref="F98:H98 A137:D137">
    <cfRule type="expression" dxfId="30" priority="161">
      <formula>$A$98=""</formula>
    </cfRule>
  </conditionalFormatting>
  <conditionalFormatting sqref="F99:H99 A138:D145">
    <cfRule type="expression" dxfId="29" priority="166">
      <formula>$A$99=""</formula>
    </cfRule>
  </conditionalFormatting>
  <conditionalFormatting sqref="A148:D149">
    <cfRule type="expression" dxfId="28" priority="68">
      <formula>$A$103=""</formula>
    </cfRule>
  </conditionalFormatting>
  <conditionalFormatting sqref="H101">
    <cfRule type="expression" dxfId="27" priority="66">
      <formula>$A$101=""</formula>
    </cfRule>
  </conditionalFormatting>
  <conditionalFormatting sqref="A148:D148">
    <cfRule type="expression" dxfId="26" priority="60">
      <formula>$A$102&gt;0</formula>
    </cfRule>
  </conditionalFormatting>
  <conditionalFormatting sqref="A150:D150">
    <cfRule type="expression" dxfId="25" priority="20">
      <formula>$A$100&gt;0</formula>
    </cfRule>
  </conditionalFormatting>
  <conditionalFormatting sqref="D36:D44">
    <cfRule type="expression" dxfId="24" priority="52">
      <formula>$D$14="有"</formula>
    </cfRule>
  </conditionalFormatting>
  <conditionalFormatting sqref="H39 D35:D45">
    <cfRule type="expression" dxfId="23" priority="109">
      <formula>$D$14="無"</formula>
    </cfRule>
  </conditionalFormatting>
  <conditionalFormatting sqref="D50">
    <cfRule type="expression" dxfId="22" priority="17">
      <formula>$D$49=1</formula>
    </cfRule>
  </conditionalFormatting>
  <conditionalFormatting sqref="H102">
    <cfRule type="expression" dxfId="21" priority="16">
      <formula>$A$102=""</formula>
    </cfRule>
  </conditionalFormatting>
  <conditionalFormatting sqref="A147:D147">
    <cfRule type="expression" dxfId="20" priority="11">
      <formula>$A$101&gt;0</formula>
    </cfRule>
    <cfRule type="expression" dxfId="19" priority="14">
      <formula>$A$101=""</formula>
    </cfRule>
  </conditionalFormatting>
  <conditionalFormatting sqref="A149:D149">
    <cfRule type="expression" dxfId="18" priority="10">
      <formula>$A$103&gt;0</formula>
    </cfRule>
  </conditionalFormatting>
  <conditionalFormatting sqref="F100:H100 A150:D150">
    <cfRule type="expression" dxfId="17" priority="27">
      <formula>$A$100=""</formula>
    </cfRule>
  </conditionalFormatting>
  <conditionalFormatting sqref="H103">
    <cfRule type="expression" dxfId="16" priority="9">
      <formula>$A$103=""</formula>
    </cfRule>
  </conditionalFormatting>
  <conditionalFormatting sqref="A151:D151">
    <cfRule type="expression" dxfId="15" priority="7">
      <formula>$F$104&gt;0</formula>
    </cfRule>
    <cfRule type="expression" dxfId="14" priority="8">
      <formula>$F$104=""</formula>
    </cfRule>
  </conditionalFormatting>
  <conditionalFormatting sqref="A152:D152">
    <cfRule type="expression" dxfId="13" priority="5">
      <formula>$F$105&gt;0</formula>
    </cfRule>
    <cfRule type="expression" dxfId="12" priority="6">
      <formula>$F$105=""</formula>
    </cfRule>
  </conditionalFormatting>
  <conditionalFormatting sqref="A153:D153">
    <cfRule type="expression" dxfId="11" priority="3">
      <formula>$F$106&gt;0</formula>
    </cfRule>
    <cfRule type="expression" dxfId="10" priority="4">
      <formula>$F$106=""</formula>
    </cfRule>
  </conditionalFormatting>
  <conditionalFormatting sqref="F104:H106">
    <cfRule type="expression" dxfId="9" priority="1">
      <formula>$A$104&gt;0</formula>
    </cfRule>
    <cfRule type="expression" dxfId="8" priority="2">
      <formula>$A$104=""</formula>
    </cfRule>
  </conditionalFormatting>
  <dataValidations xWindow="85" yWindow="520" count="15">
    <dataValidation type="whole" operator="lessThanOrEqual" allowBlank="1" showInputMessage="1" showErrorMessage="1" error="合計（Ⅰ）の人数以下にしてください。" sqref="D61">
      <formula1>D60</formula1>
    </dataValidation>
    <dataValidation type="date" operator="greaterThan" allowBlank="1" showInputMessage="1" showErrorMessage="1" error="創業年月日よりも新しい日付を入力してください。" sqref="D53">
      <formula1>D49</formula1>
    </dataValidation>
    <dataValidation type="list" allowBlank="1" showInputMessage="1" showErrorMessage="1" sqref="D45 D14">
      <formula1>$S$11:$S$12</formula1>
    </dataValidation>
    <dataValidation imeMode="fullKatakana" allowBlank="1" showInputMessage="1" showErrorMessage="1" prompt="全角カタカナで入力してください。" sqref="D38 D26 D35:F35 D22:F22 D3"/>
    <dataValidation imeMode="halfAlpha" allowBlank="1" showInputMessage="1" showErrorMessage="1" sqref="D32 D5 D44:F44"/>
    <dataValidation type="textLength" imeMode="halfAlpha" operator="equal" allowBlank="1" showInputMessage="1" showErrorMessage="1" prompt="ハイフンを付けて郵便番号を入力してください。" sqref="D40 D28">
      <formula1>8</formula1>
    </dataValidation>
    <dataValidation imeMode="halfAlpha" allowBlank="1" showInputMessage="1" showErrorMessage="1" prompt="市外局番からハイフン「－」を付けて入力してください。" sqref="D30:D31 D42:D43"/>
    <dataValidation type="list" allowBlank="1" showInputMessage="1" showErrorMessage="1" sqref="D21">
      <formula1>$S$17:$S$30</formula1>
    </dataValidation>
    <dataValidation type="list" allowBlank="1" showInputMessage="1" showErrorMessage="1" prompt="法人区分(株式会社 等)が商号の前に付くときは「前」、後に付くときは「後」を選んでください。" sqref="D24">
      <formula1>$S$14:$S$15</formula1>
    </dataValidation>
    <dataValidation type="list" allowBlank="1" showInputMessage="1" showErrorMessage="1" prompt="１．新規_x000a_　敦賀市の入札参加資格を初めて登録をする方又は登録があったが、平成24年以降更新をしていない方_x000a_２．継続_x000a_　令和2年度に入札参加資格を有する方_x000a_３．復活_x000a_　平成24～31年には登録があったが、現在は登録がない方" sqref="D12">
      <formula1>$S$1:$S$3</formula1>
    </dataValidation>
    <dataValidation type="list" allowBlank="1" showInputMessage="1" showErrorMessage="1" sqref="D13">
      <formula1>$S$5:$S$9</formula1>
    </dataValidation>
    <dataValidation type="textLength" operator="equal" allowBlank="1" showInputMessage="1" showErrorMessage="1" error="頭に０を付けて、６ケタの数字で入力してください。" prompt="前回、敦賀市が付与した_x000a_２又は１から始まる６ケタの受付番号を記入してください。_x000a_番号が不明な場合は、記入しないでください。" sqref="D9">
      <formula1>6</formula1>
    </dataValidation>
    <dataValidation type="list" allowBlank="1" showInputMessage="1" showErrorMessage="1" sqref="H39 H27">
      <formula1>$U$14:$U$15</formula1>
    </dataValidation>
    <dataValidation type="list" allowBlank="1" showInputMessage="1" showErrorMessage="1" sqref="E97">
      <formula1>$S$49:$S$51</formula1>
    </dataValidation>
    <dataValidation type="list" allowBlank="1" showInputMessage="1" showErrorMessage="1" sqref="A95:A106">
      <formula1>$S$38:$S$39</formula1>
    </dataValidation>
  </dataValidations>
  <pageMargins left="0.70866141732283472" right="0.70866141732283472" top="0.74803149606299213" bottom="0.74803149606299213" header="0.31496062992125984" footer="0.31496062992125984"/>
  <pageSetup paperSize="9" scale="61" orientation="landscape" verticalDpi="0" r:id="rId1"/>
  <rowBreaks count="4" manualBreakCount="4">
    <brk id="46" max="17" man="1"/>
    <brk id="89" max="17" man="1"/>
    <brk id="108" max="17" man="1"/>
    <brk id="154" max="17"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295275</xdr:colOff>
                    <xdr:row>111</xdr:row>
                    <xdr:rowOff>28575</xdr:rowOff>
                  </from>
                  <to>
                    <xdr:col>1</xdr:col>
                    <xdr:colOff>47625</xdr:colOff>
                    <xdr:row>112</xdr:row>
                    <xdr:rowOff>0</xdr:rowOff>
                  </to>
                </anchor>
              </controlPr>
            </control>
          </mc:Choice>
        </mc:AlternateContent>
        <mc:AlternateContent xmlns:mc="http://schemas.openxmlformats.org/markup-compatibility/2006">
          <mc:Choice Requires="x14">
            <control shapeId="3119" r:id="rId5" name="Check Box 47">
              <controlPr defaultSize="0" autoFill="0" autoLine="0" autoPict="0">
                <anchor moveWithCells="1">
                  <from>
                    <xdr:col>0</xdr:col>
                    <xdr:colOff>295275</xdr:colOff>
                    <xdr:row>116</xdr:row>
                    <xdr:rowOff>28575</xdr:rowOff>
                  </from>
                  <to>
                    <xdr:col>1</xdr:col>
                    <xdr:colOff>47625</xdr:colOff>
                    <xdr:row>117</xdr:row>
                    <xdr:rowOff>0</xdr:rowOff>
                  </to>
                </anchor>
              </controlPr>
            </control>
          </mc:Choice>
        </mc:AlternateContent>
        <mc:AlternateContent xmlns:mc="http://schemas.openxmlformats.org/markup-compatibility/2006">
          <mc:Choice Requires="x14">
            <control shapeId="3120" r:id="rId6" name="Check Box 48">
              <controlPr defaultSize="0" autoFill="0" autoLine="0" autoPict="0">
                <anchor moveWithCells="1">
                  <from>
                    <xdr:col>0</xdr:col>
                    <xdr:colOff>295275</xdr:colOff>
                    <xdr:row>117</xdr:row>
                    <xdr:rowOff>28575</xdr:rowOff>
                  </from>
                  <to>
                    <xdr:col>1</xdr:col>
                    <xdr:colOff>47625</xdr:colOff>
                    <xdr:row>118</xdr:row>
                    <xdr:rowOff>0</xdr:rowOff>
                  </to>
                </anchor>
              </controlPr>
            </control>
          </mc:Choice>
        </mc:AlternateContent>
        <mc:AlternateContent xmlns:mc="http://schemas.openxmlformats.org/markup-compatibility/2006">
          <mc:Choice Requires="x14">
            <control shapeId="3121" r:id="rId7" name="Check Box 49">
              <controlPr defaultSize="0" autoFill="0" autoLine="0" autoPict="0">
                <anchor moveWithCells="1">
                  <from>
                    <xdr:col>0</xdr:col>
                    <xdr:colOff>295275</xdr:colOff>
                    <xdr:row>118</xdr:row>
                    <xdr:rowOff>28575</xdr:rowOff>
                  </from>
                  <to>
                    <xdr:col>1</xdr:col>
                    <xdr:colOff>47625</xdr:colOff>
                    <xdr:row>119</xdr:row>
                    <xdr:rowOff>0</xdr:rowOff>
                  </to>
                </anchor>
              </controlPr>
            </control>
          </mc:Choice>
        </mc:AlternateContent>
        <mc:AlternateContent xmlns:mc="http://schemas.openxmlformats.org/markup-compatibility/2006">
          <mc:Choice Requires="x14">
            <control shapeId="3122" r:id="rId8" name="Check Box 50">
              <controlPr defaultSize="0" autoFill="0" autoLine="0" autoPict="0">
                <anchor moveWithCells="1">
                  <from>
                    <xdr:col>0</xdr:col>
                    <xdr:colOff>295275</xdr:colOff>
                    <xdr:row>119</xdr:row>
                    <xdr:rowOff>28575</xdr:rowOff>
                  </from>
                  <to>
                    <xdr:col>1</xdr:col>
                    <xdr:colOff>47625</xdr:colOff>
                    <xdr:row>120</xdr:row>
                    <xdr:rowOff>0</xdr:rowOff>
                  </to>
                </anchor>
              </controlPr>
            </control>
          </mc:Choice>
        </mc:AlternateContent>
        <mc:AlternateContent xmlns:mc="http://schemas.openxmlformats.org/markup-compatibility/2006">
          <mc:Choice Requires="x14">
            <control shapeId="3123" r:id="rId9" name="Check Box 51">
              <controlPr defaultSize="0" autoFill="0" autoLine="0" autoPict="0">
                <anchor moveWithCells="1">
                  <from>
                    <xdr:col>0</xdr:col>
                    <xdr:colOff>295275</xdr:colOff>
                    <xdr:row>120</xdr:row>
                    <xdr:rowOff>28575</xdr:rowOff>
                  </from>
                  <to>
                    <xdr:col>1</xdr:col>
                    <xdr:colOff>47625</xdr:colOff>
                    <xdr:row>121</xdr:row>
                    <xdr:rowOff>0</xdr:rowOff>
                  </to>
                </anchor>
              </controlPr>
            </control>
          </mc:Choice>
        </mc:AlternateContent>
        <mc:AlternateContent xmlns:mc="http://schemas.openxmlformats.org/markup-compatibility/2006">
          <mc:Choice Requires="x14">
            <control shapeId="3124" r:id="rId10" name="Check Box 52">
              <controlPr defaultSize="0" autoFill="0" autoLine="0" autoPict="0">
                <anchor moveWithCells="1">
                  <from>
                    <xdr:col>0</xdr:col>
                    <xdr:colOff>295275</xdr:colOff>
                    <xdr:row>121</xdr:row>
                    <xdr:rowOff>28575</xdr:rowOff>
                  </from>
                  <to>
                    <xdr:col>1</xdr:col>
                    <xdr:colOff>47625</xdr:colOff>
                    <xdr:row>122</xdr:row>
                    <xdr:rowOff>0</xdr:rowOff>
                  </to>
                </anchor>
              </controlPr>
            </control>
          </mc:Choice>
        </mc:AlternateContent>
        <mc:AlternateContent xmlns:mc="http://schemas.openxmlformats.org/markup-compatibility/2006">
          <mc:Choice Requires="x14">
            <control shapeId="3125" r:id="rId11" name="Check Box 53">
              <controlPr defaultSize="0" autoFill="0" autoLine="0" autoPict="0">
                <anchor moveWithCells="1">
                  <from>
                    <xdr:col>0</xdr:col>
                    <xdr:colOff>295275</xdr:colOff>
                    <xdr:row>122</xdr:row>
                    <xdr:rowOff>28575</xdr:rowOff>
                  </from>
                  <to>
                    <xdr:col>1</xdr:col>
                    <xdr:colOff>47625</xdr:colOff>
                    <xdr:row>123</xdr:row>
                    <xdr:rowOff>0</xdr:rowOff>
                  </to>
                </anchor>
              </controlPr>
            </control>
          </mc:Choice>
        </mc:AlternateContent>
        <mc:AlternateContent xmlns:mc="http://schemas.openxmlformats.org/markup-compatibility/2006">
          <mc:Choice Requires="x14">
            <control shapeId="3126" r:id="rId12" name="Check Box 54">
              <controlPr defaultSize="0" autoFill="0" autoLine="0" autoPict="0">
                <anchor moveWithCells="1">
                  <from>
                    <xdr:col>0</xdr:col>
                    <xdr:colOff>295275</xdr:colOff>
                    <xdr:row>123</xdr:row>
                    <xdr:rowOff>28575</xdr:rowOff>
                  </from>
                  <to>
                    <xdr:col>1</xdr:col>
                    <xdr:colOff>47625</xdr:colOff>
                    <xdr:row>124</xdr:row>
                    <xdr:rowOff>0</xdr:rowOff>
                  </to>
                </anchor>
              </controlPr>
            </control>
          </mc:Choice>
        </mc:AlternateContent>
        <mc:AlternateContent xmlns:mc="http://schemas.openxmlformats.org/markup-compatibility/2006">
          <mc:Choice Requires="x14">
            <control shapeId="3127" r:id="rId13" name="Check Box 55">
              <controlPr defaultSize="0" autoFill="0" autoLine="0" autoPict="0">
                <anchor moveWithCells="1">
                  <from>
                    <xdr:col>0</xdr:col>
                    <xdr:colOff>295275</xdr:colOff>
                    <xdr:row>124</xdr:row>
                    <xdr:rowOff>28575</xdr:rowOff>
                  </from>
                  <to>
                    <xdr:col>1</xdr:col>
                    <xdr:colOff>47625</xdr:colOff>
                    <xdr:row>125</xdr:row>
                    <xdr:rowOff>0</xdr:rowOff>
                  </to>
                </anchor>
              </controlPr>
            </control>
          </mc:Choice>
        </mc:AlternateContent>
        <mc:AlternateContent xmlns:mc="http://schemas.openxmlformats.org/markup-compatibility/2006">
          <mc:Choice Requires="x14">
            <control shapeId="3128" r:id="rId14" name="Check Box 56">
              <controlPr defaultSize="0" autoFill="0" autoLine="0" autoPict="0">
                <anchor moveWithCells="1">
                  <from>
                    <xdr:col>0</xdr:col>
                    <xdr:colOff>295275</xdr:colOff>
                    <xdr:row>125</xdr:row>
                    <xdr:rowOff>28575</xdr:rowOff>
                  </from>
                  <to>
                    <xdr:col>1</xdr:col>
                    <xdr:colOff>47625</xdr:colOff>
                    <xdr:row>126</xdr:row>
                    <xdr:rowOff>0</xdr:rowOff>
                  </to>
                </anchor>
              </controlPr>
            </control>
          </mc:Choice>
        </mc:AlternateContent>
        <mc:AlternateContent xmlns:mc="http://schemas.openxmlformats.org/markup-compatibility/2006">
          <mc:Choice Requires="x14">
            <control shapeId="3129" r:id="rId15" name="Check Box 57">
              <controlPr defaultSize="0" autoFill="0" autoLine="0" autoPict="0">
                <anchor moveWithCells="1">
                  <from>
                    <xdr:col>0</xdr:col>
                    <xdr:colOff>295275</xdr:colOff>
                    <xdr:row>126</xdr:row>
                    <xdr:rowOff>28575</xdr:rowOff>
                  </from>
                  <to>
                    <xdr:col>1</xdr:col>
                    <xdr:colOff>47625</xdr:colOff>
                    <xdr:row>127</xdr:row>
                    <xdr:rowOff>0</xdr:rowOff>
                  </to>
                </anchor>
              </controlPr>
            </control>
          </mc:Choice>
        </mc:AlternateContent>
        <mc:AlternateContent xmlns:mc="http://schemas.openxmlformats.org/markup-compatibility/2006">
          <mc:Choice Requires="x14">
            <control shapeId="3130" r:id="rId16" name="Check Box 58">
              <controlPr defaultSize="0" autoFill="0" autoLine="0" autoPict="0">
                <anchor moveWithCells="1">
                  <from>
                    <xdr:col>0</xdr:col>
                    <xdr:colOff>295275</xdr:colOff>
                    <xdr:row>127</xdr:row>
                    <xdr:rowOff>28575</xdr:rowOff>
                  </from>
                  <to>
                    <xdr:col>1</xdr:col>
                    <xdr:colOff>47625</xdr:colOff>
                    <xdr:row>128</xdr:row>
                    <xdr:rowOff>0</xdr:rowOff>
                  </to>
                </anchor>
              </controlPr>
            </control>
          </mc:Choice>
        </mc:AlternateContent>
        <mc:AlternateContent xmlns:mc="http://schemas.openxmlformats.org/markup-compatibility/2006">
          <mc:Choice Requires="x14">
            <control shapeId="3131" r:id="rId17" name="Check Box 59">
              <controlPr defaultSize="0" autoFill="0" autoLine="0" autoPict="0">
                <anchor moveWithCells="1">
                  <from>
                    <xdr:col>0</xdr:col>
                    <xdr:colOff>295275</xdr:colOff>
                    <xdr:row>128</xdr:row>
                    <xdr:rowOff>28575</xdr:rowOff>
                  </from>
                  <to>
                    <xdr:col>1</xdr:col>
                    <xdr:colOff>47625</xdr:colOff>
                    <xdr:row>129</xdr:row>
                    <xdr:rowOff>0</xdr:rowOff>
                  </to>
                </anchor>
              </controlPr>
            </control>
          </mc:Choice>
        </mc:AlternateContent>
        <mc:AlternateContent xmlns:mc="http://schemas.openxmlformats.org/markup-compatibility/2006">
          <mc:Choice Requires="x14">
            <control shapeId="3132" r:id="rId18" name="Check Box 60">
              <controlPr defaultSize="0" autoFill="0" autoLine="0" autoPict="0">
                <anchor moveWithCells="1">
                  <from>
                    <xdr:col>0</xdr:col>
                    <xdr:colOff>295275</xdr:colOff>
                    <xdr:row>129</xdr:row>
                    <xdr:rowOff>28575</xdr:rowOff>
                  </from>
                  <to>
                    <xdr:col>1</xdr:col>
                    <xdr:colOff>47625</xdr:colOff>
                    <xdr:row>130</xdr:row>
                    <xdr:rowOff>0</xdr:rowOff>
                  </to>
                </anchor>
              </controlPr>
            </control>
          </mc:Choice>
        </mc:AlternateContent>
        <mc:AlternateContent xmlns:mc="http://schemas.openxmlformats.org/markup-compatibility/2006">
          <mc:Choice Requires="x14">
            <control shapeId="3133" r:id="rId19" name="Check Box 61">
              <controlPr defaultSize="0" autoFill="0" autoLine="0" autoPict="0">
                <anchor moveWithCells="1">
                  <from>
                    <xdr:col>0</xdr:col>
                    <xdr:colOff>295275</xdr:colOff>
                    <xdr:row>130</xdr:row>
                    <xdr:rowOff>28575</xdr:rowOff>
                  </from>
                  <to>
                    <xdr:col>1</xdr:col>
                    <xdr:colOff>47625</xdr:colOff>
                    <xdr:row>131</xdr:row>
                    <xdr:rowOff>0</xdr:rowOff>
                  </to>
                </anchor>
              </controlPr>
            </control>
          </mc:Choice>
        </mc:AlternateContent>
        <mc:AlternateContent xmlns:mc="http://schemas.openxmlformats.org/markup-compatibility/2006">
          <mc:Choice Requires="x14">
            <control shapeId="3134" r:id="rId20" name="Check Box 62">
              <controlPr defaultSize="0" autoFill="0" autoLine="0" autoPict="0">
                <anchor moveWithCells="1">
                  <from>
                    <xdr:col>0</xdr:col>
                    <xdr:colOff>295275</xdr:colOff>
                    <xdr:row>131</xdr:row>
                    <xdr:rowOff>28575</xdr:rowOff>
                  </from>
                  <to>
                    <xdr:col>1</xdr:col>
                    <xdr:colOff>47625</xdr:colOff>
                    <xdr:row>132</xdr:row>
                    <xdr:rowOff>0</xdr:rowOff>
                  </to>
                </anchor>
              </controlPr>
            </control>
          </mc:Choice>
        </mc:AlternateContent>
        <mc:AlternateContent xmlns:mc="http://schemas.openxmlformats.org/markup-compatibility/2006">
          <mc:Choice Requires="x14">
            <control shapeId="3135" r:id="rId21" name="Check Box 63">
              <controlPr defaultSize="0" autoFill="0" autoLine="0" autoPict="0">
                <anchor moveWithCells="1">
                  <from>
                    <xdr:col>0</xdr:col>
                    <xdr:colOff>295275</xdr:colOff>
                    <xdr:row>132</xdr:row>
                    <xdr:rowOff>28575</xdr:rowOff>
                  </from>
                  <to>
                    <xdr:col>1</xdr:col>
                    <xdr:colOff>47625</xdr:colOff>
                    <xdr:row>133</xdr:row>
                    <xdr:rowOff>0</xdr:rowOff>
                  </to>
                </anchor>
              </controlPr>
            </control>
          </mc:Choice>
        </mc:AlternateContent>
        <mc:AlternateContent xmlns:mc="http://schemas.openxmlformats.org/markup-compatibility/2006">
          <mc:Choice Requires="x14">
            <control shapeId="3136" r:id="rId22" name="Check Box 64">
              <controlPr defaultSize="0" autoFill="0" autoLine="0" autoPict="0">
                <anchor moveWithCells="1">
                  <from>
                    <xdr:col>0</xdr:col>
                    <xdr:colOff>295275</xdr:colOff>
                    <xdr:row>133</xdr:row>
                    <xdr:rowOff>28575</xdr:rowOff>
                  </from>
                  <to>
                    <xdr:col>1</xdr:col>
                    <xdr:colOff>47625</xdr:colOff>
                    <xdr:row>134</xdr:row>
                    <xdr:rowOff>0</xdr:rowOff>
                  </to>
                </anchor>
              </controlPr>
            </control>
          </mc:Choice>
        </mc:AlternateContent>
        <mc:AlternateContent xmlns:mc="http://schemas.openxmlformats.org/markup-compatibility/2006">
          <mc:Choice Requires="x14">
            <control shapeId="3137" r:id="rId23" name="Check Box 65">
              <controlPr defaultSize="0" autoFill="0" autoLine="0" autoPict="0">
                <anchor moveWithCells="1">
                  <from>
                    <xdr:col>0</xdr:col>
                    <xdr:colOff>295275</xdr:colOff>
                    <xdr:row>134</xdr:row>
                    <xdr:rowOff>28575</xdr:rowOff>
                  </from>
                  <to>
                    <xdr:col>1</xdr:col>
                    <xdr:colOff>47625</xdr:colOff>
                    <xdr:row>135</xdr:row>
                    <xdr:rowOff>0</xdr:rowOff>
                  </to>
                </anchor>
              </controlPr>
            </control>
          </mc:Choice>
        </mc:AlternateContent>
        <mc:AlternateContent xmlns:mc="http://schemas.openxmlformats.org/markup-compatibility/2006">
          <mc:Choice Requires="x14">
            <control shapeId="3138" r:id="rId24" name="Check Box 66">
              <controlPr defaultSize="0" autoFill="0" autoLine="0" autoPict="0">
                <anchor moveWithCells="1">
                  <from>
                    <xdr:col>0</xdr:col>
                    <xdr:colOff>295275</xdr:colOff>
                    <xdr:row>135</xdr:row>
                    <xdr:rowOff>28575</xdr:rowOff>
                  </from>
                  <to>
                    <xdr:col>1</xdr:col>
                    <xdr:colOff>47625</xdr:colOff>
                    <xdr:row>136</xdr:row>
                    <xdr:rowOff>0</xdr:rowOff>
                  </to>
                </anchor>
              </controlPr>
            </control>
          </mc:Choice>
        </mc:AlternateContent>
        <mc:AlternateContent xmlns:mc="http://schemas.openxmlformats.org/markup-compatibility/2006">
          <mc:Choice Requires="x14">
            <control shapeId="3139" r:id="rId25" name="Check Box 67">
              <controlPr defaultSize="0" autoFill="0" autoLine="0" autoPict="0">
                <anchor moveWithCells="1">
                  <from>
                    <xdr:col>0</xdr:col>
                    <xdr:colOff>295275</xdr:colOff>
                    <xdr:row>136</xdr:row>
                    <xdr:rowOff>28575</xdr:rowOff>
                  </from>
                  <to>
                    <xdr:col>1</xdr:col>
                    <xdr:colOff>47625</xdr:colOff>
                    <xdr:row>137</xdr:row>
                    <xdr:rowOff>0</xdr:rowOff>
                  </to>
                </anchor>
              </controlPr>
            </control>
          </mc:Choice>
        </mc:AlternateContent>
        <mc:AlternateContent xmlns:mc="http://schemas.openxmlformats.org/markup-compatibility/2006">
          <mc:Choice Requires="x14">
            <control shapeId="3140" r:id="rId26" name="Check Box 68">
              <controlPr defaultSize="0" autoFill="0" autoLine="0" autoPict="0">
                <anchor moveWithCells="1">
                  <from>
                    <xdr:col>0</xdr:col>
                    <xdr:colOff>295275</xdr:colOff>
                    <xdr:row>137</xdr:row>
                    <xdr:rowOff>28575</xdr:rowOff>
                  </from>
                  <to>
                    <xdr:col>1</xdr:col>
                    <xdr:colOff>47625</xdr:colOff>
                    <xdr:row>138</xdr:row>
                    <xdr:rowOff>0</xdr:rowOff>
                  </to>
                </anchor>
              </controlPr>
            </control>
          </mc:Choice>
        </mc:AlternateContent>
        <mc:AlternateContent xmlns:mc="http://schemas.openxmlformats.org/markup-compatibility/2006">
          <mc:Choice Requires="x14">
            <control shapeId="3141" r:id="rId27" name="Check Box 69">
              <controlPr defaultSize="0" autoFill="0" autoLine="0" autoPict="0">
                <anchor moveWithCells="1">
                  <from>
                    <xdr:col>0</xdr:col>
                    <xdr:colOff>295275</xdr:colOff>
                    <xdr:row>138</xdr:row>
                    <xdr:rowOff>28575</xdr:rowOff>
                  </from>
                  <to>
                    <xdr:col>1</xdr:col>
                    <xdr:colOff>47625</xdr:colOff>
                    <xdr:row>139</xdr:row>
                    <xdr:rowOff>0</xdr:rowOff>
                  </to>
                </anchor>
              </controlPr>
            </control>
          </mc:Choice>
        </mc:AlternateContent>
        <mc:AlternateContent xmlns:mc="http://schemas.openxmlformats.org/markup-compatibility/2006">
          <mc:Choice Requires="x14">
            <control shapeId="3142" r:id="rId28" name="Check Box 70">
              <controlPr defaultSize="0" autoFill="0" autoLine="0" autoPict="0">
                <anchor moveWithCells="1">
                  <from>
                    <xdr:col>0</xdr:col>
                    <xdr:colOff>295275</xdr:colOff>
                    <xdr:row>139</xdr:row>
                    <xdr:rowOff>28575</xdr:rowOff>
                  </from>
                  <to>
                    <xdr:col>1</xdr:col>
                    <xdr:colOff>47625</xdr:colOff>
                    <xdr:row>140</xdr:row>
                    <xdr:rowOff>0</xdr:rowOff>
                  </to>
                </anchor>
              </controlPr>
            </control>
          </mc:Choice>
        </mc:AlternateContent>
        <mc:AlternateContent xmlns:mc="http://schemas.openxmlformats.org/markup-compatibility/2006">
          <mc:Choice Requires="x14">
            <control shapeId="3143" r:id="rId29" name="Check Box 71">
              <controlPr defaultSize="0" autoFill="0" autoLine="0" autoPict="0">
                <anchor moveWithCells="1">
                  <from>
                    <xdr:col>0</xdr:col>
                    <xdr:colOff>295275</xdr:colOff>
                    <xdr:row>140</xdr:row>
                    <xdr:rowOff>28575</xdr:rowOff>
                  </from>
                  <to>
                    <xdr:col>1</xdr:col>
                    <xdr:colOff>47625</xdr:colOff>
                    <xdr:row>141</xdr:row>
                    <xdr:rowOff>0</xdr:rowOff>
                  </to>
                </anchor>
              </controlPr>
            </control>
          </mc:Choice>
        </mc:AlternateContent>
        <mc:AlternateContent xmlns:mc="http://schemas.openxmlformats.org/markup-compatibility/2006">
          <mc:Choice Requires="x14">
            <control shapeId="3144" r:id="rId30" name="Check Box 72">
              <controlPr defaultSize="0" autoFill="0" autoLine="0" autoPict="0">
                <anchor moveWithCells="1">
                  <from>
                    <xdr:col>0</xdr:col>
                    <xdr:colOff>295275</xdr:colOff>
                    <xdr:row>141</xdr:row>
                    <xdr:rowOff>28575</xdr:rowOff>
                  </from>
                  <to>
                    <xdr:col>1</xdr:col>
                    <xdr:colOff>47625</xdr:colOff>
                    <xdr:row>142</xdr:row>
                    <xdr:rowOff>0</xdr:rowOff>
                  </to>
                </anchor>
              </controlPr>
            </control>
          </mc:Choice>
        </mc:AlternateContent>
        <mc:AlternateContent xmlns:mc="http://schemas.openxmlformats.org/markup-compatibility/2006">
          <mc:Choice Requires="x14">
            <control shapeId="3145" r:id="rId31" name="Check Box 73">
              <controlPr defaultSize="0" autoFill="0" autoLine="0" autoPict="0">
                <anchor moveWithCells="1">
                  <from>
                    <xdr:col>0</xdr:col>
                    <xdr:colOff>295275</xdr:colOff>
                    <xdr:row>142</xdr:row>
                    <xdr:rowOff>28575</xdr:rowOff>
                  </from>
                  <to>
                    <xdr:col>1</xdr:col>
                    <xdr:colOff>47625</xdr:colOff>
                    <xdr:row>143</xdr:row>
                    <xdr:rowOff>0</xdr:rowOff>
                  </to>
                </anchor>
              </controlPr>
            </control>
          </mc:Choice>
        </mc:AlternateContent>
        <mc:AlternateContent xmlns:mc="http://schemas.openxmlformats.org/markup-compatibility/2006">
          <mc:Choice Requires="x14">
            <control shapeId="3146" r:id="rId32" name="Check Box 74">
              <controlPr defaultSize="0" autoFill="0" autoLine="0" autoPict="0">
                <anchor moveWithCells="1">
                  <from>
                    <xdr:col>0</xdr:col>
                    <xdr:colOff>295275</xdr:colOff>
                    <xdr:row>145</xdr:row>
                    <xdr:rowOff>28575</xdr:rowOff>
                  </from>
                  <to>
                    <xdr:col>1</xdr:col>
                    <xdr:colOff>47625</xdr:colOff>
                    <xdr:row>146</xdr:row>
                    <xdr:rowOff>0</xdr:rowOff>
                  </to>
                </anchor>
              </controlPr>
            </control>
          </mc:Choice>
        </mc:AlternateContent>
        <mc:AlternateContent xmlns:mc="http://schemas.openxmlformats.org/markup-compatibility/2006">
          <mc:Choice Requires="x14">
            <control shapeId="3147" r:id="rId33" name="Check Box 75">
              <controlPr defaultSize="0" autoFill="0" autoLine="0" autoPict="0">
                <anchor moveWithCells="1">
                  <from>
                    <xdr:col>0</xdr:col>
                    <xdr:colOff>295275</xdr:colOff>
                    <xdr:row>146</xdr:row>
                    <xdr:rowOff>28575</xdr:rowOff>
                  </from>
                  <to>
                    <xdr:col>1</xdr:col>
                    <xdr:colOff>47625</xdr:colOff>
                    <xdr:row>147</xdr:row>
                    <xdr:rowOff>0</xdr:rowOff>
                  </to>
                </anchor>
              </controlPr>
            </control>
          </mc:Choice>
        </mc:AlternateContent>
        <mc:AlternateContent xmlns:mc="http://schemas.openxmlformats.org/markup-compatibility/2006">
          <mc:Choice Requires="x14">
            <control shapeId="3148" r:id="rId34" name="Check Box 76">
              <controlPr defaultSize="0" autoFill="0" autoLine="0" autoPict="0">
                <anchor moveWithCells="1">
                  <from>
                    <xdr:col>0</xdr:col>
                    <xdr:colOff>295275</xdr:colOff>
                    <xdr:row>147</xdr:row>
                    <xdr:rowOff>28575</xdr:rowOff>
                  </from>
                  <to>
                    <xdr:col>1</xdr:col>
                    <xdr:colOff>47625</xdr:colOff>
                    <xdr:row>148</xdr:row>
                    <xdr:rowOff>0</xdr:rowOff>
                  </to>
                </anchor>
              </controlPr>
            </control>
          </mc:Choice>
        </mc:AlternateContent>
        <mc:AlternateContent xmlns:mc="http://schemas.openxmlformats.org/markup-compatibility/2006">
          <mc:Choice Requires="x14">
            <control shapeId="3149" r:id="rId35" name="Check Box 77">
              <controlPr defaultSize="0" autoFill="0" autoLine="0" autoPict="0">
                <anchor moveWithCells="1">
                  <from>
                    <xdr:col>0</xdr:col>
                    <xdr:colOff>295275</xdr:colOff>
                    <xdr:row>148</xdr:row>
                    <xdr:rowOff>28575</xdr:rowOff>
                  </from>
                  <to>
                    <xdr:col>1</xdr:col>
                    <xdr:colOff>47625</xdr:colOff>
                    <xdr:row>149</xdr:row>
                    <xdr:rowOff>0</xdr:rowOff>
                  </to>
                </anchor>
              </controlPr>
            </control>
          </mc:Choice>
        </mc:AlternateContent>
        <mc:AlternateContent xmlns:mc="http://schemas.openxmlformats.org/markup-compatibility/2006">
          <mc:Choice Requires="x14">
            <control shapeId="3150" r:id="rId36" name="Check Box 78">
              <controlPr defaultSize="0" autoFill="0" autoLine="0" autoPict="0">
                <anchor moveWithCells="1">
                  <from>
                    <xdr:col>0</xdr:col>
                    <xdr:colOff>295275</xdr:colOff>
                    <xdr:row>149</xdr:row>
                    <xdr:rowOff>28575</xdr:rowOff>
                  </from>
                  <to>
                    <xdr:col>1</xdr:col>
                    <xdr:colOff>47625</xdr:colOff>
                    <xdr:row>150</xdr:row>
                    <xdr:rowOff>0</xdr:rowOff>
                  </to>
                </anchor>
              </controlPr>
            </control>
          </mc:Choice>
        </mc:AlternateContent>
        <mc:AlternateContent xmlns:mc="http://schemas.openxmlformats.org/markup-compatibility/2006">
          <mc:Choice Requires="x14">
            <control shapeId="3151" r:id="rId37" name="Check Box 79">
              <controlPr defaultSize="0" autoFill="0" autoLine="0" autoPict="0">
                <anchor moveWithCells="1">
                  <from>
                    <xdr:col>0</xdr:col>
                    <xdr:colOff>295275</xdr:colOff>
                    <xdr:row>150</xdr:row>
                    <xdr:rowOff>28575</xdr:rowOff>
                  </from>
                  <to>
                    <xdr:col>1</xdr:col>
                    <xdr:colOff>47625</xdr:colOff>
                    <xdr:row>151</xdr:row>
                    <xdr:rowOff>0</xdr:rowOff>
                  </to>
                </anchor>
              </controlPr>
            </control>
          </mc:Choice>
        </mc:AlternateContent>
        <mc:AlternateContent xmlns:mc="http://schemas.openxmlformats.org/markup-compatibility/2006">
          <mc:Choice Requires="x14">
            <control shapeId="3152" r:id="rId38" name="Check Box 80">
              <controlPr defaultSize="0" autoFill="0" autoLine="0" autoPict="0">
                <anchor moveWithCells="1">
                  <from>
                    <xdr:col>0</xdr:col>
                    <xdr:colOff>295275</xdr:colOff>
                    <xdr:row>151</xdr:row>
                    <xdr:rowOff>28575</xdr:rowOff>
                  </from>
                  <to>
                    <xdr:col>1</xdr:col>
                    <xdr:colOff>47625</xdr:colOff>
                    <xdr:row>152</xdr:row>
                    <xdr:rowOff>0</xdr:rowOff>
                  </to>
                </anchor>
              </controlPr>
            </control>
          </mc:Choice>
        </mc:AlternateContent>
        <mc:AlternateContent xmlns:mc="http://schemas.openxmlformats.org/markup-compatibility/2006">
          <mc:Choice Requires="x14">
            <control shapeId="3155" r:id="rId39" name="Check Box 83">
              <controlPr defaultSize="0" autoFill="0" autoLine="0" autoPict="0">
                <anchor moveWithCells="1">
                  <from>
                    <xdr:col>3</xdr:col>
                    <xdr:colOff>219075</xdr:colOff>
                    <xdr:row>110</xdr:row>
                    <xdr:rowOff>219075</xdr:rowOff>
                  </from>
                  <to>
                    <xdr:col>3</xdr:col>
                    <xdr:colOff>523875</xdr:colOff>
                    <xdr:row>112</xdr:row>
                    <xdr:rowOff>38100</xdr:rowOff>
                  </to>
                </anchor>
              </controlPr>
            </control>
          </mc:Choice>
        </mc:AlternateContent>
        <mc:AlternateContent xmlns:mc="http://schemas.openxmlformats.org/markup-compatibility/2006">
          <mc:Choice Requires="x14">
            <control shapeId="3156" r:id="rId40" name="Check Box 84">
              <controlPr defaultSize="0" autoFill="0" autoLine="0" autoPict="0">
                <anchor moveWithCells="1">
                  <from>
                    <xdr:col>3</xdr:col>
                    <xdr:colOff>219075</xdr:colOff>
                    <xdr:row>111</xdr:row>
                    <xdr:rowOff>219075</xdr:rowOff>
                  </from>
                  <to>
                    <xdr:col>3</xdr:col>
                    <xdr:colOff>523875</xdr:colOff>
                    <xdr:row>113</xdr:row>
                    <xdr:rowOff>38100</xdr:rowOff>
                  </to>
                </anchor>
              </controlPr>
            </control>
          </mc:Choice>
        </mc:AlternateContent>
        <mc:AlternateContent xmlns:mc="http://schemas.openxmlformats.org/markup-compatibility/2006">
          <mc:Choice Requires="x14">
            <control shapeId="3157" r:id="rId41" name="Check Box 85">
              <controlPr defaultSize="0" autoFill="0" autoLine="0" autoPict="0">
                <anchor moveWithCells="1">
                  <from>
                    <xdr:col>3</xdr:col>
                    <xdr:colOff>219075</xdr:colOff>
                    <xdr:row>112</xdr:row>
                    <xdr:rowOff>219075</xdr:rowOff>
                  </from>
                  <to>
                    <xdr:col>3</xdr:col>
                    <xdr:colOff>523875</xdr:colOff>
                    <xdr:row>114</xdr:row>
                    <xdr:rowOff>38100</xdr:rowOff>
                  </to>
                </anchor>
              </controlPr>
            </control>
          </mc:Choice>
        </mc:AlternateContent>
        <mc:AlternateContent xmlns:mc="http://schemas.openxmlformats.org/markup-compatibility/2006">
          <mc:Choice Requires="x14">
            <control shapeId="3158" r:id="rId42" name="Check Box 86">
              <controlPr defaultSize="0" autoFill="0" autoLine="0" autoPict="0">
                <anchor moveWithCells="1">
                  <from>
                    <xdr:col>3</xdr:col>
                    <xdr:colOff>219075</xdr:colOff>
                    <xdr:row>113</xdr:row>
                    <xdr:rowOff>219075</xdr:rowOff>
                  </from>
                  <to>
                    <xdr:col>3</xdr:col>
                    <xdr:colOff>523875</xdr:colOff>
                    <xdr:row>115</xdr:row>
                    <xdr:rowOff>38100</xdr:rowOff>
                  </to>
                </anchor>
              </controlPr>
            </control>
          </mc:Choice>
        </mc:AlternateContent>
        <mc:AlternateContent xmlns:mc="http://schemas.openxmlformats.org/markup-compatibility/2006">
          <mc:Choice Requires="x14">
            <control shapeId="3159" r:id="rId43" name="Check Box 87">
              <controlPr defaultSize="0" autoFill="0" autoLine="0" autoPict="0">
                <anchor moveWithCells="1">
                  <from>
                    <xdr:col>3</xdr:col>
                    <xdr:colOff>219075</xdr:colOff>
                    <xdr:row>114</xdr:row>
                    <xdr:rowOff>219075</xdr:rowOff>
                  </from>
                  <to>
                    <xdr:col>3</xdr:col>
                    <xdr:colOff>523875</xdr:colOff>
                    <xdr:row>116</xdr:row>
                    <xdr:rowOff>38100</xdr:rowOff>
                  </to>
                </anchor>
              </controlPr>
            </control>
          </mc:Choice>
        </mc:AlternateContent>
        <mc:AlternateContent xmlns:mc="http://schemas.openxmlformats.org/markup-compatibility/2006">
          <mc:Choice Requires="x14">
            <control shapeId="3160" r:id="rId44" name="Check Box 88">
              <controlPr defaultSize="0" autoFill="0" autoLine="0" autoPict="0">
                <anchor moveWithCells="1">
                  <from>
                    <xdr:col>3</xdr:col>
                    <xdr:colOff>219075</xdr:colOff>
                    <xdr:row>115</xdr:row>
                    <xdr:rowOff>219075</xdr:rowOff>
                  </from>
                  <to>
                    <xdr:col>3</xdr:col>
                    <xdr:colOff>523875</xdr:colOff>
                    <xdr:row>117</xdr:row>
                    <xdr:rowOff>38100</xdr:rowOff>
                  </to>
                </anchor>
              </controlPr>
            </control>
          </mc:Choice>
        </mc:AlternateContent>
        <mc:AlternateContent xmlns:mc="http://schemas.openxmlformats.org/markup-compatibility/2006">
          <mc:Choice Requires="x14">
            <control shapeId="3161" r:id="rId45" name="Check Box 89">
              <controlPr defaultSize="0" autoFill="0" autoLine="0" autoPict="0">
                <anchor moveWithCells="1">
                  <from>
                    <xdr:col>3</xdr:col>
                    <xdr:colOff>219075</xdr:colOff>
                    <xdr:row>116</xdr:row>
                    <xdr:rowOff>219075</xdr:rowOff>
                  </from>
                  <to>
                    <xdr:col>3</xdr:col>
                    <xdr:colOff>523875</xdr:colOff>
                    <xdr:row>118</xdr:row>
                    <xdr:rowOff>38100</xdr:rowOff>
                  </to>
                </anchor>
              </controlPr>
            </control>
          </mc:Choice>
        </mc:AlternateContent>
        <mc:AlternateContent xmlns:mc="http://schemas.openxmlformats.org/markup-compatibility/2006">
          <mc:Choice Requires="x14">
            <control shapeId="3162" r:id="rId46" name="Check Box 90">
              <controlPr defaultSize="0" autoFill="0" autoLine="0" autoPict="0">
                <anchor moveWithCells="1">
                  <from>
                    <xdr:col>3</xdr:col>
                    <xdr:colOff>219075</xdr:colOff>
                    <xdr:row>117</xdr:row>
                    <xdr:rowOff>219075</xdr:rowOff>
                  </from>
                  <to>
                    <xdr:col>3</xdr:col>
                    <xdr:colOff>523875</xdr:colOff>
                    <xdr:row>119</xdr:row>
                    <xdr:rowOff>38100</xdr:rowOff>
                  </to>
                </anchor>
              </controlPr>
            </control>
          </mc:Choice>
        </mc:AlternateContent>
        <mc:AlternateContent xmlns:mc="http://schemas.openxmlformats.org/markup-compatibility/2006">
          <mc:Choice Requires="x14">
            <control shapeId="3163" r:id="rId47" name="Check Box 91">
              <controlPr defaultSize="0" autoFill="0" autoLine="0" autoPict="0">
                <anchor moveWithCells="1">
                  <from>
                    <xdr:col>3</xdr:col>
                    <xdr:colOff>219075</xdr:colOff>
                    <xdr:row>118</xdr:row>
                    <xdr:rowOff>219075</xdr:rowOff>
                  </from>
                  <to>
                    <xdr:col>3</xdr:col>
                    <xdr:colOff>523875</xdr:colOff>
                    <xdr:row>120</xdr:row>
                    <xdr:rowOff>38100</xdr:rowOff>
                  </to>
                </anchor>
              </controlPr>
            </control>
          </mc:Choice>
        </mc:AlternateContent>
        <mc:AlternateContent xmlns:mc="http://schemas.openxmlformats.org/markup-compatibility/2006">
          <mc:Choice Requires="x14">
            <control shapeId="3164" r:id="rId48" name="Check Box 92">
              <controlPr defaultSize="0" autoFill="0" autoLine="0" autoPict="0">
                <anchor moveWithCells="1">
                  <from>
                    <xdr:col>3</xdr:col>
                    <xdr:colOff>219075</xdr:colOff>
                    <xdr:row>119</xdr:row>
                    <xdr:rowOff>219075</xdr:rowOff>
                  </from>
                  <to>
                    <xdr:col>3</xdr:col>
                    <xdr:colOff>523875</xdr:colOff>
                    <xdr:row>121</xdr:row>
                    <xdr:rowOff>38100</xdr:rowOff>
                  </to>
                </anchor>
              </controlPr>
            </control>
          </mc:Choice>
        </mc:AlternateContent>
        <mc:AlternateContent xmlns:mc="http://schemas.openxmlformats.org/markup-compatibility/2006">
          <mc:Choice Requires="x14">
            <control shapeId="3165" r:id="rId49" name="Check Box 93">
              <controlPr defaultSize="0" autoFill="0" autoLine="0" autoPict="0">
                <anchor moveWithCells="1">
                  <from>
                    <xdr:col>3</xdr:col>
                    <xdr:colOff>219075</xdr:colOff>
                    <xdr:row>120</xdr:row>
                    <xdr:rowOff>219075</xdr:rowOff>
                  </from>
                  <to>
                    <xdr:col>3</xdr:col>
                    <xdr:colOff>523875</xdr:colOff>
                    <xdr:row>122</xdr:row>
                    <xdr:rowOff>38100</xdr:rowOff>
                  </to>
                </anchor>
              </controlPr>
            </control>
          </mc:Choice>
        </mc:AlternateContent>
        <mc:AlternateContent xmlns:mc="http://schemas.openxmlformats.org/markup-compatibility/2006">
          <mc:Choice Requires="x14">
            <control shapeId="3166" r:id="rId50" name="Check Box 94">
              <controlPr defaultSize="0" autoFill="0" autoLine="0" autoPict="0">
                <anchor moveWithCells="1">
                  <from>
                    <xdr:col>3</xdr:col>
                    <xdr:colOff>219075</xdr:colOff>
                    <xdr:row>121</xdr:row>
                    <xdr:rowOff>219075</xdr:rowOff>
                  </from>
                  <to>
                    <xdr:col>3</xdr:col>
                    <xdr:colOff>523875</xdr:colOff>
                    <xdr:row>123</xdr:row>
                    <xdr:rowOff>38100</xdr:rowOff>
                  </to>
                </anchor>
              </controlPr>
            </control>
          </mc:Choice>
        </mc:AlternateContent>
        <mc:AlternateContent xmlns:mc="http://schemas.openxmlformats.org/markup-compatibility/2006">
          <mc:Choice Requires="x14">
            <control shapeId="3167" r:id="rId51" name="Check Box 95">
              <controlPr defaultSize="0" autoFill="0" autoLine="0" autoPict="0">
                <anchor moveWithCells="1">
                  <from>
                    <xdr:col>3</xdr:col>
                    <xdr:colOff>219075</xdr:colOff>
                    <xdr:row>122</xdr:row>
                    <xdr:rowOff>219075</xdr:rowOff>
                  </from>
                  <to>
                    <xdr:col>3</xdr:col>
                    <xdr:colOff>523875</xdr:colOff>
                    <xdr:row>124</xdr:row>
                    <xdr:rowOff>38100</xdr:rowOff>
                  </to>
                </anchor>
              </controlPr>
            </control>
          </mc:Choice>
        </mc:AlternateContent>
        <mc:AlternateContent xmlns:mc="http://schemas.openxmlformats.org/markup-compatibility/2006">
          <mc:Choice Requires="x14">
            <control shapeId="3168" r:id="rId52" name="Check Box 96">
              <controlPr defaultSize="0" autoFill="0" autoLine="0" autoPict="0">
                <anchor moveWithCells="1">
                  <from>
                    <xdr:col>3</xdr:col>
                    <xdr:colOff>219075</xdr:colOff>
                    <xdr:row>123</xdr:row>
                    <xdr:rowOff>219075</xdr:rowOff>
                  </from>
                  <to>
                    <xdr:col>3</xdr:col>
                    <xdr:colOff>523875</xdr:colOff>
                    <xdr:row>125</xdr:row>
                    <xdr:rowOff>38100</xdr:rowOff>
                  </to>
                </anchor>
              </controlPr>
            </control>
          </mc:Choice>
        </mc:AlternateContent>
        <mc:AlternateContent xmlns:mc="http://schemas.openxmlformats.org/markup-compatibility/2006">
          <mc:Choice Requires="x14">
            <control shapeId="3169" r:id="rId53" name="Check Box 97">
              <controlPr defaultSize="0" autoFill="0" autoLine="0" autoPict="0">
                <anchor moveWithCells="1">
                  <from>
                    <xdr:col>3</xdr:col>
                    <xdr:colOff>219075</xdr:colOff>
                    <xdr:row>124</xdr:row>
                    <xdr:rowOff>219075</xdr:rowOff>
                  </from>
                  <to>
                    <xdr:col>3</xdr:col>
                    <xdr:colOff>523875</xdr:colOff>
                    <xdr:row>126</xdr:row>
                    <xdr:rowOff>38100</xdr:rowOff>
                  </to>
                </anchor>
              </controlPr>
            </control>
          </mc:Choice>
        </mc:AlternateContent>
        <mc:AlternateContent xmlns:mc="http://schemas.openxmlformats.org/markup-compatibility/2006">
          <mc:Choice Requires="x14">
            <control shapeId="3170" r:id="rId54" name="Check Box 98">
              <controlPr defaultSize="0" autoFill="0" autoLine="0" autoPict="0">
                <anchor moveWithCells="1">
                  <from>
                    <xdr:col>3</xdr:col>
                    <xdr:colOff>219075</xdr:colOff>
                    <xdr:row>125</xdr:row>
                    <xdr:rowOff>219075</xdr:rowOff>
                  </from>
                  <to>
                    <xdr:col>3</xdr:col>
                    <xdr:colOff>523875</xdr:colOff>
                    <xdr:row>127</xdr:row>
                    <xdr:rowOff>38100</xdr:rowOff>
                  </to>
                </anchor>
              </controlPr>
            </control>
          </mc:Choice>
        </mc:AlternateContent>
        <mc:AlternateContent xmlns:mc="http://schemas.openxmlformats.org/markup-compatibility/2006">
          <mc:Choice Requires="x14">
            <control shapeId="3171" r:id="rId55" name="Check Box 99">
              <controlPr defaultSize="0" autoFill="0" autoLine="0" autoPict="0">
                <anchor moveWithCells="1">
                  <from>
                    <xdr:col>3</xdr:col>
                    <xdr:colOff>219075</xdr:colOff>
                    <xdr:row>126</xdr:row>
                    <xdr:rowOff>219075</xdr:rowOff>
                  </from>
                  <to>
                    <xdr:col>3</xdr:col>
                    <xdr:colOff>523875</xdr:colOff>
                    <xdr:row>128</xdr:row>
                    <xdr:rowOff>38100</xdr:rowOff>
                  </to>
                </anchor>
              </controlPr>
            </control>
          </mc:Choice>
        </mc:AlternateContent>
        <mc:AlternateContent xmlns:mc="http://schemas.openxmlformats.org/markup-compatibility/2006">
          <mc:Choice Requires="x14">
            <control shapeId="3172" r:id="rId56" name="Check Box 100">
              <controlPr defaultSize="0" autoFill="0" autoLine="0" autoPict="0">
                <anchor moveWithCells="1">
                  <from>
                    <xdr:col>3</xdr:col>
                    <xdr:colOff>219075</xdr:colOff>
                    <xdr:row>127</xdr:row>
                    <xdr:rowOff>219075</xdr:rowOff>
                  </from>
                  <to>
                    <xdr:col>3</xdr:col>
                    <xdr:colOff>523875</xdr:colOff>
                    <xdr:row>129</xdr:row>
                    <xdr:rowOff>38100</xdr:rowOff>
                  </to>
                </anchor>
              </controlPr>
            </control>
          </mc:Choice>
        </mc:AlternateContent>
        <mc:AlternateContent xmlns:mc="http://schemas.openxmlformats.org/markup-compatibility/2006">
          <mc:Choice Requires="x14">
            <control shapeId="3173" r:id="rId57" name="Check Box 101">
              <controlPr defaultSize="0" autoFill="0" autoLine="0" autoPict="0">
                <anchor moveWithCells="1">
                  <from>
                    <xdr:col>3</xdr:col>
                    <xdr:colOff>219075</xdr:colOff>
                    <xdr:row>128</xdr:row>
                    <xdr:rowOff>219075</xdr:rowOff>
                  </from>
                  <to>
                    <xdr:col>3</xdr:col>
                    <xdr:colOff>523875</xdr:colOff>
                    <xdr:row>130</xdr:row>
                    <xdr:rowOff>38100</xdr:rowOff>
                  </to>
                </anchor>
              </controlPr>
            </control>
          </mc:Choice>
        </mc:AlternateContent>
        <mc:AlternateContent xmlns:mc="http://schemas.openxmlformats.org/markup-compatibility/2006">
          <mc:Choice Requires="x14">
            <control shapeId="3174" r:id="rId58" name="Check Box 102">
              <controlPr defaultSize="0" autoFill="0" autoLine="0" autoPict="0">
                <anchor moveWithCells="1">
                  <from>
                    <xdr:col>3</xdr:col>
                    <xdr:colOff>219075</xdr:colOff>
                    <xdr:row>129</xdr:row>
                    <xdr:rowOff>219075</xdr:rowOff>
                  </from>
                  <to>
                    <xdr:col>3</xdr:col>
                    <xdr:colOff>523875</xdr:colOff>
                    <xdr:row>131</xdr:row>
                    <xdr:rowOff>38100</xdr:rowOff>
                  </to>
                </anchor>
              </controlPr>
            </control>
          </mc:Choice>
        </mc:AlternateContent>
        <mc:AlternateContent xmlns:mc="http://schemas.openxmlformats.org/markup-compatibility/2006">
          <mc:Choice Requires="x14">
            <control shapeId="3175" r:id="rId59" name="Check Box 103">
              <controlPr defaultSize="0" autoFill="0" autoLine="0" autoPict="0">
                <anchor moveWithCells="1">
                  <from>
                    <xdr:col>3</xdr:col>
                    <xdr:colOff>219075</xdr:colOff>
                    <xdr:row>130</xdr:row>
                    <xdr:rowOff>219075</xdr:rowOff>
                  </from>
                  <to>
                    <xdr:col>3</xdr:col>
                    <xdr:colOff>523875</xdr:colOff>
                    <xdr:row>132</xdr:row>
                    <xdr:rowOff>38100</xdr:rowOff>
                  </to>
                </anchor>
              </controlPr>
            </control>
          </mc:Choice>
        </mc:AlternateContent>
        <mc:AlternateContent xmlns:mc="http://schemas.openxmlformats.org/markup-compatibility/2006">
          <mc:Choice Requires="x14">
            <control shapeId="3176" r:id="rId60" name="Check Box 104">
              <controlPr defaultSize="0" autoFill="0" autoLine="0" autoPict="0">
                <anchor moveWithCells="1">
                  <from>
                    <xdr:col>3</xdr:col>
                    <xdr:colOff>219075</xdr:colOff>
                    <xdr:row>131</xdr:row>
                    <xdr:rowOff>219075</xdr:rowOff>
                  </from>
                  <to>
                    <xdr:col>3</xdr:col>
                    <xdr:colOff>523875</xdr:colOff>
                    <xdr:row>133</xdr:row>
                    <xdr:rowOff>38100</xdr:rowOff>
                  </to>
                </anchor>
              </controlPr>
            </control>
          </mc:Choice>
        </mc:AlternateContent>
        <mc:AlternateContent xmlns:mc="http://schemas.openxmlformats.org/markup-compatibility/2006">
          <mc:Choice Requires="x14">
            <control shapeId="3177" r:id="rId61" name="Check Box 105">
              <controlPr defaultSize="0" autoFill="0" autoLine="0" autoPict="0">
                <anchor moveWithCells="1">
                  <from>
                    <xdr:col>3</xdr:col>
                    <xdr:colOff>219075</xdr:colOff>
                    <xdr:row>132</xdr:row>
                    <xdr:rowOff>219075</xdr:rowOff>
                  </from>
                  <to>
                    <xdr:col>3</xdr:col>
                    <xdr:colOff>523875</xdr:colOff>
                    <xdr:row>134</xdr:row>
                    <xdr:rowOff>38100</xdr:rowOff>
                  </to>
                </anchor>
              </controlPr>
            </control>
          </mc:Choice>
        </mc:AlternateContent>
        <mc:AlternateContent xmlns:mc="http://schemas.openxmlformats.org/markup-compatibility/2006">
          <mc:Choice Requires="x14">
            <control shapeId="3178" r:id="rId62" name="Check Box 106">
              <controlPr defaultSize="0" autoFill="0" autoLine="0" autoPict="0">
                <anchor moveWithCells="1">
                  <from>
                    <xdr:col>3</xdr:col>
                    <xdr:colOff>219075</xdr:colOff>
                    <xdr:row>133</xdr:row>
                    <xdr:rowOff>219075</xdr:rowOff>
                  </from>
                  <to>
                    <xdr:col>3</xdr:col>
                    <xdr:colOff>523875</xdr:colOff>
                    <xdr:row>135</xdr:row>
                    <xdr:rowOff>38100</xdr:rowOff>
                  </to>
                </anchor>
              </controlPr>
            </control>
          </mc:Choice>
        </mc:AlternateContent>
        <mc:AlternateContent xmlns:mc="http://schemas.openxmlformats.org/markup-compatibility/2006">
          <mc:Choice Requires="x14">
            <control shapeId="3179" r:id="rId63" name="Check Box 107">
              <controlPr defaultSize="0" autoFill="0" autoLine="0" autoPict="0">
                <anchor moveWithCells="1">
                  <from>
                    <xdr:col>3</xdr:col>
                    <xdr:colOff>219075</xdr:colOff>
                    <xdr:row>134</xdr:row>
                    <xdr:rowOff>219075</xdr:rowOff>
                  </from>
                  <to>
                    <xdr:col>3</xdr:col>
                    <xdr:colOff>523875</xdr:colOff>
                    <xdr:row>136</xdr:row>
                    <xdr:rowOff>38100</xdr:rowOff>
                  </to>
                </anchor>
              </controlPr>
            </control>
          </mc:Choice>
        </mc:AlternateContent>
        <mc:AlternateContent xmlns:mc="http://schemas.openxmlformats.org/markup-compatibility/2006">
          <mc:Choice Requires="x14">
            <control shapeId="3180" r:id="rId64" name="Check Box 108">
              <controlPr defaultSize="0" autoFill="0" autoLine="0" autoPict="0">
                <anchor moveWithCells="1">
                  <from>
                    <xdr:col>3</xdr:col>
                    <xdr:colOff>219075</xdr:colOff>
                    <xdr:row>135</xdr:row>
                    <xdr:rowOff>219075</xdr:rowOff>
                  </from>
                  <to>
                    <xdr:col>3</xdr:col>
                    <xdr:colOff>523875</xdr:colOff>
                    <xdr:row>137</xdr:row>
                    <xdr:rowOff>38100</xdr:rowOff>
                  </to>
                </anchor>
              </controlPr>
            </control>
          </mc:Choice>
        </mc:AlternateContent>
        <mc:AlternateContent xmlns:mc="http://schemas.openxmlformats.org/markup-compatibility/2006">
          <mc:Choice Requires="x14">
            <control shapeId="3181" r:id="rId65" name="Check Box 109">
              <controlPr defaultSize="0" autoFill="0" autoLine="0" autoPict="0">
                <anchor moveWithCells="1">
                  <from>
                    <xdr:col>3</xdr:col>
                    <xdr:colOff>219075</xdr:colOff>
                    <xdr:row>136</xdr:row>
                    <xdr:rowOff>219075</xdr:rowOff>
                  </from>
                  <to>
                    <xdr:col>3</xdr:col>
                    <xdr:colOff>523875</xdr:colOff>
                    <xdr:row>138</xdr:row>
                    <xdr:rowOff>38100</xdr:rowOff>
                  </to>
                </anchor>
              </controlPr>
            </control>
          </mc:Choice>
        </mc:AlternateContent>
        <mc:AlternateContent xmlns:mc="http://schemas.openxmlformats.org/markup-compatibility/2006">
          <mc:Choice Requires="x14">
            <control shapeId="3182" r:id="rId66" name="Check Box 110">
              <controlPr defaultSize="0" autoFill="0" autoLine="0" autoPict="0">
                <anchor moveWithCells="1">
                  <from>
                    <xdr:col>3</xdr:col>
                    <xdr:colOff>219075</xdr:colOff>
                    <xdr:row>137</xdr:row>
                    <xdr:rowOff>219075</xdr:rowOff>
                  </from>
                  <to>
                    <xdr:col>3</xdr:col>
                    <xdr:colOff>523875</xdr:colOff>
                    <xdr:row>139</xdr:row>
                    <xdr:rowOff>38100</xdr:rowOff>
                  </to>
                </anchor>
              </controlPr>
            </control>
          </mc:Choice>
        </mc:AlternateContent>
        <mc:AlternateContent xmlns:mc="http://schemas.openxmlformats.org/markup-compatibility/2006">
          <mc:Choice Requires="x14">
            <control shapeId="3183" r:id="rId67" name="Check Box 111">
              <controlPr defaultSize="0" autoFill="0" autoLine="0" autoPict="0">
                <anchor moveWithCells="1">
                  <from>
                    <xdr:col>3</xdr:col>
                    <xdr:colOff>219075</xdr:colOff>
                    <xdr:row>138</xdr:row>
                    <xdr:rowOff>219075</xdr:rowOff>
                  </from>
                  <to>
                    <xdr:col>3</xdr:col>
                    <xdr:colOff>523875</xdr:colOff>
                    <xdr:row>140</xdr:row>
                    <xdr:rowOff>38100</xdr:rowOff>
                  </to>
                </anchor>
              </controlPr>
            </control>
          </mc:Choice>
        </mc:AlternateContent>
        <mc:AlternateContent xmlns:mc="http://schemas.openxmlformats.org/markup-compatibility/2006">
          <mc:Choice Requires="x14">
            <control shapeId="3184" r:id="rId68" name="Check Box 112">
              <controlPr defaultSize="0" autoFill="0" autoLine="0" autoPict="0">
                <anchor moveWithCells="1">
                  <from>
                    <xdr:col>3</xdr:col>
                    <xdr:colOff>219075</xdr:colOff>
                    <xdr:row>139</xdr:row>
                    <xdr:rowOff>219075</xdr:rowOff>
                  </from>
                  <to>
                    <xdr:col>3</xdr:col>
                    <xdr:colOff>523875</xdr:colOff>
                    <xdr:row>141</xdr:row>
                    <xdr:rowOff>38100</xdr:rowOff>
                  </to>
                </anchor>
              </controlPr>
            </control>
          </mc:Choice>
        </mc:AlternateContent>
        <mc:AlternateContent xmlns:mc="http://schemas.openxmlformats.org/markup-compatibility/2006">
          <mc:Choice Requires="x14">
            <control shapeId="3185" r:id="rId69" name="Check Box 113">
              <controlPr defaultSize="0" autoFill="0" autoLine="0" autoPict="0">
                <anchor moveWithCells="1">
                  <from>
                    <xdr:col>3</xdr:col>
                    <xdr:colOff>219075</xdr:colOff>
                    <xdr:row>140</xdr:row>
                    <xdr:rowOff>219075</xdr:rowOff>
                  </from>
                  <to>
                    <xdr:col>3</xdr:col>
                    <xdr:colOff>523875</xdr:colOff>
                    <xdr:row>142</xdr:row>
                    <xdr:rowOff>38100</xdr:rowOff>
                  </to>
                </anchor>
              </controlPr>
            </control>
          </mc:Choice>
        </mc:AlternateContent>
        <mc:AlternateContent xmlns:mc="http://schemas.openxmlformats.org/markup-compatibility/2006">
          <mc:Choice Requires="x14">
            <control shapeId="3186" r:id="rId70" name="Check Box 114">
              <controlPr defaultSize="0" autoFill="0" autoLine="0" autoPict="0">
                <anchor moveWithCells="1">
                  <from>
                    <xdr:col>3</xdr:col>
                    <xdr:colOff>219075</xdr:colOff>
                    <xdr:row>141</xdr:row>
                    <xdr:rowOff>219075</xdr:rowOff>
                  </from>
                  <to>
                    <xdr:col>3</xdr:col>
                    <xdr:colOff>523875</xdr:colOff>
                    <xdr:row>143</xdr:row>
                    <xdr:rowOff>38100</xdr:rowOff>
                  </to>
                </anchor>
              </controlPr>
            </control>
          </mc:Choice>
        </mc:AlternateContent>
        <mc:AlternateContent xmlns:mc="http://schemas.openxmlformats.org/markup-compatibility/2006">
          <mc:Choice Requires="x14">
            <control shapeId="3187" r:id="rId71" name="Check Box 115">
              <controlPr defaultSize="0" autoFill="0" autoLine="0" autoPict="0">
                <anchor moveWithCells="1">
                  <from>
                    <xdr:col>3</xdr:col>
                    <xdr:colOff>219075</xdr:colOff>
                    <xdr:row>142</xdr:row>
                    <xdr:rowOff>219075</xdr:rowOff>
                  </from>
                  <to>
                    <xdr:col>3</xdr:col>
                    <xdr:colOff>523875</xdr:colOff>
                    <xdr:row>144</xdr:row>
                    <xdr:rowOff>38100</xdr:rowOff>
                  </to>
                </anchor>
              </controlPr>
            </control>
          </mc:Choice>
        </mc:AlternateContent>
        <mc:AlternateContent xmlns:mc="http://schemas.openxmlformats.org/markup-compatibility/2006">
          <mc:Choice Requires="x14">
            <control shapeId="3188" r:id="rId72" name="Check Box 116">
              <controlPr defaultSize="0" autoFill="0" autoLine="0" autoPict="0">
                <anchor moveWithCells="1">
                  <from>
                    <xdr:col>3</xdr:col>
                    <xdr:colOff>219075</xdr:colOff>
                    <xdr:row>145</xdr:row>
                    <xdr:rowOff>219075</xdr:rowOff>
                  </from>
                  <to>
                    <xdr:col>3</xdr:col>
                    <xdr:colOff>523875</xdr:colOff>
                    <xdr:row>147</xdr:row>
                    <xdr:rowOff>38100</xdr:rowOff>
                  </to>
                </anchor>
              </controlPr>
            </control>
          </mc:Choice>
        </mc:AlternateContent>
        <mc:AlternateContent xmlns:mc="http://schemas.openxmlformats.org/markup-compatibility/2006">
          <mc:Choice Requires="x14">
            <control shapeId="3189" r:id="rId73" name="Check Box 117">
              <controlPr defaultSize="0" autoFill="0" autoLine="0" autoPict="0">
                <anchor moveWithCells="1">
                  <from>
                    <xdr:col>3</xdr:col>
                    <xdr:colOff>219075</xdr:colOff>
                    <xdr:row>146</xdr:row>
                    <xdr:rowOff>219075</xdr:rowOff>
                  </from>
                  <to>
                    <xdr:col>3</xdr:col>
                    <xdr:colOff>523875</xdr:colOff>
                    <xdr:row>148</xdr:row>
                    <xdr:rowOff>38100</xdr:rowOff>
                  </to>
                </anchor>
              </controlPr>
            </control>
          </mc:Choice>
        </mc:AlternateContent>
        <mc:AlternateContent xmlns:mc="http://schemas.openxmlformats.org/markup-compatibility/2006">
          <mc:Choice Requires="x14">
            <control shapeId="3190" r:id="rId74" name="Check Box 118">
              <controlPr defaultSize="0" autoFill="0" autoLine="0" autoPict="0">
                <anchor moveWithCells="1">
                  <from>
                    <xdr:col>3</xdr:col>
                    <xdr:colOff>219075</xdr:colOff>
                    <xdr:row>147</xdr:row>
                    <xdr:rowOff>219075</xdr:rowOff>
                  </from>
                  <to>
                    <xdr:col>3</xdr:col>
                    <xdr:colOff>523875</xdr:colOff>
                    <xdr:row>149</xdr:row>
                    <xdr:rowOff>38100</xdr:rowOff>
                  </to>
                </anchor>
              </controlPr>
            </control>
          </mc:Choice>
        </mc:AlternateContent>
        <mc:AlternateContent xmlns:mc="http://schemas.openxmlformats.org/markup-compatibility/2006">
          <mc:Choice Requires="x14">
            <control shapeId="3191" r:id="rId75" name="Check Box 119">
              <controlPr defaultSize="0" autoFill="0" autoLine="0" autoPict="0">
                <anchor moveWithCells="1">
                  <from>
                    <xdr:col>3</xdr:col>
                    <xdr:colOff>219075</xdr:colOff>
                    <xdr:row>148</xdr:row>
                    <xdr:rowOff>219075</xdr:rowOff>
                  </from>
                  <to>
                    <xdr:col>3</xdr:col>
                    <xdr:colOff>523875</xdr:colOff>
                    <xdr:row>150</xdr:row>
                    <xdr:rowOff>38100</xdr:rowOff>
                  </to>
                </anchor>
              </controlPr>
            </control>
          </mc:Choice>
        </mc:AlternateContent>
        <mc:AlternateContent xmlns:mc="http://schemas.openxmlformats.org/markup-compatibility/2006">
          <mc:Choice Requires="x14">
            <control shapeId="3192" r:id="rId76" name="Check Box 120">
              <controlPr defaultSize="0" autoFill="0" autoLine="0" autoPict="0">
                <anchor moveWithCells="1">
                  <from>
                    <xdr:col>3</xdr:col>
                    <xdr:colOff>219075</xdr:colOff>
                    <xdr:row>149</xdr:row>
                    <xdr:rowOff>219075</xdr:rowOff>
                  </from>
                  <to>
                    <xdr:col>3</xdr:col>
                    <xdr:colOff>523875</xdr:colOff>
                    <xdr:row>151</xdr:row>
                    <xdr:rowOff>38100</xdr:rowOff>
                  </to>
                </anchor>
              </controlPr>
            </control>
          </mc:Choice>
        </mc:AlternateContent>
        <mc:AlternateContent xmlns:mc="http://schemas.openxmlformats.org/markup-compatibility/2006">
          <mc:Choice Requires="x14">
            <control shapeId="3193" r:id="rId77" name="Check Box 121">
              <controlPr defaultSize="0" autoFill="0" autoLine="0" autoPict="0">
                <anchor moveWithCells="1">
                  <from>
                    <xdr:col>3</xdr:col>
                    <xdr:colOff>219075</xdr:colOff>
                    <xdr:row>150</xdr:row>
                    <xdr:rowOff>219075</xdr:rowOff>
                  </from>
                  <to>
                    <xdr:col>3</xdr:col>
                    <xdr:colOff>523875</xdr:colOff>
                    <xdr:row>152</xdr:row>
                    <xdr:rowOff>38100</xdr:rowOff>
                  </to>
                </anchor>
              </controlPr>
            </control>
          </mc:Choice>
        </mc:AlternateContent>
        <mc:AlternateContent xmlns:mc="http://schemas.openxmlformats.org/markup-compatibility/2006">
          <mc:Choice Requires="x14">
            <control shapeId="3194" r:id="rId78" name="Check Box 122">
              <controlPr defaultSize="0" autoFill="0" autoLine="0" autoPict="0">
                <anchor moveWithCells="1">
                  <from>
                    <xdr:col>3</xdr:col>
                    <xdr:colOff>219075</xdr:colOff>
                    <xdr:row>151</xdr:row>
                    <xdr:rowOff>219075</xdr:rowOff>
                  </from>
                  <to>
                    <xdr:col>3</xdr:col>
                    <xdr:colOff>523875</xdr:colOff>
                    <xdr:row>153</xdr:row>
                    <xdr:rowOff>38100</xdr:rowOff>
                  </to>
                </anchor>
              </controlPr>
            </control>
          </mc:Choice>
        </mc:AlternateContent>
        <mc:AlternateContent xmlns:mc="http://schemas.openxmlformats.org/markup-compatibility/2006">
          <mc:Choice Requires="x14">
            <control shapeId="3195" r:id="rId79" name="Check Box 123">
              <controlPr defaultSize="0" autoFill="0" autoLine="0" autoPict="0">
                <anchor moveWithCells="1">
                  <from>
                    <xdr:col>3</xdr:col>
                    <xdr:colOff>219075</xdr:colOff>
                    <xdr:row>143</xdr:row>
                    <xdr:rowOff>219075</xdr:rowOff>
                  </from>
                  <to>
                    <xdr:col>3</xdr:col>
                    <xdr:colOff>523875</xdr:colOff>
                    <xdr:row>145</xdr:row>
                    <xdr:rowOff>38100</xdr:rowOff>
                  </to>
                </anchor>
              </controlPr>
            </control>
          </mc:Choice>
        </mc:AlternateContent>
        <mc:AlternateContent xmlns:mc="http://schemas.openxmlformats.org/markup-compatibility/2006">
          <mc:Choice Requires="x14">
            <control shapeId="3202" r:id="rId80" name="Check Box 130">
              <controlPr defaultSize="0" autoFill="0" autoLine="0" autoPict="0">
                <anchor moveWithCells="1">
                  <from>
                    <xdr:col>3</xdr:col>
                    <xdr:colOff>466725</xdr:colOff>
                    <xdr:row>13</xdr:row>
                    <xdr:rowOff>219075</xdr:rowOff>
                  </from>
                  <to>
                    <xdr:col>3</xdr:col>
                    <xdr:colOff>781050</xdr:colOff>
                    <xdr:row>15</xdr:row>
                    <xdr:rowOff>28575</xdr:rowOff>
                  </to>
                </anchor>
              </controlPr>
            </control>
          </mc:Choice>
        </mc:AlternateContent>
        <mc:AlternateContent xmlns:mc="http://schemas.openxmlformats.org/markup-compatibility/2006">
          <mc:Choice Requires="x14">
            <control shapeId="3203" r:id="rId81" name="Check Box 131">
              <controlPr defaultSize="0" autoFill="0" autoLine="0" autoPict="0">
                <anchor moveWithCells="1">
                  <from>
                    <xdr:col>3</xdr:col>
                    <xdr:colOff>466725</xdr:colOff>
                    <xdr:row>14</xdr:row>
                    <xdr:rowOff>219075</xdr:rowOff>
                  </from>
                  <to>
                    <xdr:col>3</xdr:col>
                    <xdr:colOff>781050</xdr:colOff>
                    <xdr:row>16</xdr:row>
                    <xdr:rowOff>28575</xdr:rowOff>
                  </to>
                </anchor>
              </controlPr>
            </control>
          </mc:Choice>
        </mc:AlternateContent>
        <mc:AlternateContent xmlns:mc="http://schemas.openxmlformats.org/markup-compatibility/2006">
          <mc:Choice Requires="x14">
            <control shapeId="3207" r:id="rId82" name="Check Box 135">
              <controlPr defaultSize="0" autoFill="0" autoLine="0" autoPict="0">
                <anchor moveWithCells="1">
                  <from>
                    <xdr:col>3</xdr:col>
                    <xdr:colOff>466725</xdr:colOff>
                    <xdr:row>15</xdr:row>
                    <xdr:rowOff>219075</xdr:rowOff>
                  </from>
                  <to>
                    <xdr:col>3</xdr:col>
                    <xdr:colOff>771525</xdr:colOff>
                    <xdr:row>17</xdr:row>
                    <xdr:rowOff>28575</xdr:rowOff>
                  </to>
                </anchor>
              </controlPr>
            </control>
          </mc:Choice>
        </mc:AlternateContent>
        <mc:AlternateContent xmlns:mc="http://schemas.openxmlformats.org/markup-compatibility/2006">
          <mc:Choice Requires="x14">
            <control shapeId="3208" r:id="rId83" name="Check Box 136">
              <controlPr defaultSize="0" autoFill="0" autoLine="0" autoPict="0">
                <anchor moveWithCells="1">
                  <from>
                    <xdr:col>3</xdr:col>
                    <xdr:colOff>219075</xdr:colOff>
                    <xdr:row>110</xdr:row>
                    <xdr:rowOff>219075</xdr:rowOff>
                  </from>
                  <to>
                    <xdr:col>3</xdr:col>
                    <xdr:colOff>523875</xdr:colOff>
                    <xdr:row>112</xdr:row>
                    <xdr:rowOff>38100</xdr:rowOff>
                  </to>
                </anchor>
              </controlPr>
            </control>
          </mc:Choice>
        </mc:AlternateContent>
        <mc:AlternateContent xmlns:mc="http://schemas.openxmlformats.org/markup-compatibility/2006">
          <mc:Choice Requires="x14">
            <control shapeId="3209" r:id="rId84" name="Check Box 137">
              <controlPr defaultSize="0" autoFill="0" autoLine="0" autoPict="0">
                <anchor moveWithCells="1">
                  <from>
                    <xdr:col>3</xdr:col>
                    <xdr:colOff>219075</xdr:colOff>
                    <xdr:row>111</xdr:row>
                    <xdr:rowOff>219075</xdr:rowOff>
                  </from>
                  <to>
                    <xdr:col>3</xdr:col>
                    <xdr:colOff>523875</xdr:colOff>
                    <xdr:row>113</xdr:row>
                    <xdr:rowOff>38100</xdr:rowOff>
                  </to>
                </anchor>
              </controlPr>
            </control>
          </mc:Choice>
        </mc:AlternateContent>
        <mc:AlternateContent xmlns:mc="http://schemas.openxmlformats.org/markup-compatibility/2006">
          <mc:Choice Requires="x14">
            <control shapeId="3210" r:id="rId85" name="Check Box 138">
              <controlPr defaultSize="0" autoFill="0" autoLine="0" autoPict="0">
                <anchor moveWithCells="1">
                  <from>
                    <xdr:col>3</xdr:col>
                    <xdr:colOff>219075</xdr:colOff>
                    <xdr:row>112</xdr:row>
                    <xdr:rowOff>219075</xdr:rowOff>
                  </from>
                  <to>
                    <xdr:col>3</xdr:col>
                    <xdr:colOff>523875</xdr:colOff>
                    <xdr:row>114</xdr:row>
                    <xdr:rowOff>38100</xdr:rowOff>
                  </to>
                </anchor>
              </controlPr>
            </control>
          </mc:Choice>
        </mc:AlternateContent>
        <mc:AlternateContent xmlns:mc="http://schemas.openxmlformats.org/markup-compatibility/2006">
          <mc:Choice Requires="x14">
            <control shapeId="3211" r:id="rId86" name="Check Box 139">
              <controlPr defaultSize="0" autoFill="0" autoLine="0" autoPict="0">
                <anchor moveWithCells="1">
                  <from>
                    <xdr:col>3</xdr:col>
                    <xdr:colOff>219075</xdr:colOff>
                    <xdr:row>113</xdr:row>
                    <xdr:rowOff>219075</xdr:rowOff>
                  </from>
                  <to>
                    <xdr:col>3</xdr:col>
                    <xdr:colOff>523875</xdr:colOff>
                    <xdr:row>115</xdr:row>
                    <xdr:rowOff>38100</xdr:rowOff>
                  </to>
                </anchor>
              </controlPr>
            </control>
          </mc:Choice>
        </mc:AlternateContent>
        <mc:AlternateContent xmlns:mc="http://schemas.openxmlformats.org/markup-compatibility/2006">
          <mc:Choice Requires="x14">
            <control shapeId="3212" r:id="rId87" name="Check Box 140">
              <controlPr defaultSize="0" autoFill="0" autoLine="0" autoPict="0">
                <anchor moveWithCells="1">
                  <from>
                    <xdr:col>3</xdr:col>
                    <xdr:colOff>219075</xdr:colOff>
                    <xdr:row>114</xdr:row>
                    <xdr:rowOff>219075</xdr:rowOff>
                  </from>
                  <to>
                    <xdr:col>3</xdr:col>
                    <xdr:colOff>523875</xdr:colOff>
                    <xdr:row>116</xdr:row>
                    <xdr:rowOff>38100</xdr:rowOff>
                  </to>
                </anchor>
              </controlPr>
            </control>
          </mc:Choice>
        </mc:AlternateContent>
        <mc:AlternateContent xmlns:mc="http://schemas.openxmlformats.org/markup-compatibility/2006">
          <mc:Choice Requires="x14">
            <control shapeId="3213" r:id="rId88" name="Check Box 141">
              <controlPr defaultSize="0" autoFill="0" autoLine="0" autoPict="0">
                <anchor moveWithCells="1">
                  <from>
                    <xdr:col>3</xdr:col>
                    <xdr:colOff>219075</xdr:colOff>
                    <xdr:row>115</xdr:row>
                    <xdr:rowOff>219075</xdr:rowOff>
                  </from>
                  <to>
                    <xdr:col>3</xdr:col>
                    <xdr:colOff>523875</xdr:colOff>
                    <xdr:row>117</xdr:row>
                    <xdr:rowOff>38100</xdr:rowOff>
                  </to>
                </anchor>
              </controlPr>
            </control>
          </mc:Choice>
        </mc:AlternateContent>
        <mc:AlternateContent xmlns:mc="http://schemas.openxmlformats.org/markup-compatibility/2006">
          <mc:Choice Requires="x14">
            <control shapeId="3214" r:id="rId89" name="Check Box 142">
              <controlPr defaultSize="0" autoFill="0" autoLine="0" autoPict="0">
                <anchor moveWithCells="1">
                  <from>
                    <xdr:col>3</xdr:col>
                    <xdr:colOff>219075</xdr:colOff>
                    <xdr:row>116</xdr:row>
                    <xdr:rowOff>219075</xdr:rowOff>
                  </from>
                  <to>
                    <xdr:col>3</xdr:col>
                    <xdr:colOff>523875</xdr:colOff>
                    <xdr:row>118</xdr:row>
                    <xdr:rowOff>38100</xdr:rowOff>
                  </to>
                </anchor>
              </controlPr>
            </control>
          </mc:Choice>
        </mc:AlternateContent>
        <mc:AlternateContent xmlns:mc="http://schemas.openxmlformats.org/markup-compatibility/2006">
          <mc:Choice Requires="x14">
            <control shapeId="3215" r:id="rId90" name="Check Box 143">
              <controlPr defaultSize="0" autoFill="0" autoLine="0" autoPict="0">
                <anchor moveWithCells="1">
                  <from>
                    <xdr:col>3</xdr:col>
                    <xdr:colOff>219075</xdr:colOff>
                    <xdr:row>117</xdr:row>
                    <xdr:rowOff>219075</xdr:rowOff>
                  </from>
                  <to>
                    <xdr:col>3</xdr:col>
                    <xdr:colOff>523875</xdr:colOff>
                    <xdr:row>119</xdr:row>
                    <xdr:rowOff>38100</xdr:rowOff>
                  </to>
                </anchor>
              </controlPr>
            </control>
          </mc:Choice>
        </mc:AlternateContent>
        <mc:AlternateContent xmlns:mc="http://schemas.openxmlformats.org/markup-compatibility/2006">
          <mc:Choice Requires="x14">
            <control shapeId="3216" r:id="rId91" name="Check Box 144">
              <controlPr defaultSize="0" autoFill="0" autoLine="0" autoPict="0">
                <anchor moveWithCells="1">
                  <from>
                    <xdr:col>3</xdr:col>
                    <xdr:colOff>219075</xdr:colOff>
                    <xdr:row>118</xdr:row>
                    <xdr:rowOff>219075</xdr:rowOff>
                  </from>
                  <to>
                    <xdr:col>3</xdr:col>
                    <xdr:colOff>523875</xdr:colOff>
                    <xdr:row>120</xdr:row>
                    <xdr:rowOff>38100</xdr:rowOff>
                  </to>
                </anchor>
              </controlPr>
            </control>
          </mc:Choice>
        </mc:AlternateContent>
        <mc:AlternateContent xmlns:mc="http://schemas.openxmlformats.org/markup-compatibility/2006">
          <mc:Choice Requires="x14">
            <control shapeId="3217" r:id="rId92" name="Check Box 145">
              <controlPr defaultSize="0" autoFill="0" autoLine="0" autoPict="0">
                <anchor moveWithCells="1">
                  <from>
                    <xdr:col>3</xdr:col>
                    <xdr:colOff>219075</xdr:colOff>
                    <xdr:row>119</xdr:row>
                    <xdr:rowOff>219075</xdr:rowOff>
                  </from>
                  <to>
                    <xdr:col>3</xdr:col>
                    <xdr:colOff>523875</xdr:colOff>
                    <xdr:row>121</xdr:row>
                    <xdr:rowOff>38100</xdr:rowOff>
                  </to>
                </anchor>
              </controlPr>
            </control>
          </mc:Choice>
        </mc:AlternateContent>
        <mc:AlternateContent xmlns:mc="http://schemas.openxmlformats.org/markup-compatibility/2006">
          <mc:Choice Requires="x14">
            <control shapeId="3218" r:id="rId93" name="Check Box 146">
              <controlPr defaultSize="0" autoFill="0" autoLine="0" autoPict="0">
                <anchor moveWithCells="1">
                  <from>
                    <xdr:col>3</xdr:col>
                    <xdr:colOff>219075</xdr:colOff>
                    <xdr:row>120</xdr:row>
                    <xdr:rowOff>219075</xdr:rowOff>
                  </from>
                  <to>
                    <xdr:col>3</xdr:col>
                    <xdr:colOff>523875</xdr:colOff>
                    <xdr:row>122</xdr:row>
                    <xdr:rowOff>38100</xdr:rowOff>
                  </to>
                </anchor>
              </controlPr>
            </control>
          </mc:Choice>
        </mc:AlternateContent>
        <mc:AlternateContent xmlns:mc="http://schemas.openxmlformats.org/markup-compatibility/2006">
          <mc:Choice Requires="x14">
            <control shapeId="3219" r:id="rId94" name="Check Box 147">
              <controlPr defaultSize="0" autoFill="0" autoLine="0" autoPict="0">
                <anchor moveWithCells="1">
                  <from>
                    <xdr:col>3</xdr:col>
                    <xdr:colOff>219075</xdr:colOff>
                    <xdr:row>121</xdr:row>
                    <xdr:rowOff>219075</xdr:rowOff>
                  </from>
                  <to>
                    <xdr:col>3</xdr:col>
                    <xdr:colOff>523875</xdr:colOff>
                    <xdr:row>123</xdr:row>
                    <xdr:rowOff>38100</xdr:rowOff>
                  </to>
                </anchor>
              </controlPr>
            </control>
          </mc:Choice>
        </mc:AlternateContent>
        <mc:AlternateContent xmlns:mc="http://schemas.openxmlformats.org/markup-compatibility/2006">
          <mc:Choice Requires="x14">
            <control shapeId="3220" r:id="rId95" name="Check Box 148">
              <controlPr defaultSize="0" autoFill="0" autoLine="0" autoPict="0">
                <anchor moveWithCells="1">
                  <from>
                    <xdr:col>3</xdr:col>
                    <xdr:colOff>219075</xdr:colOff>
                    <xdr:row>122</xdr:row>
                    <xdr:rowOff>219075</xdr:rowOff>
                  </from>
                  <to>
                    <xdr:col>3</xdr:col>
                    <xdr:colOff>523875</xdr:colOff>
                    <xdr:row>124</xdr:row>
                    <xdr:rowOff>38100</xdr:rowOff>
                  </to>
                </anchor>
              </controlPr>
            </control>
          </mc:Choice>
        </mc:AlternateContent>
        <mc:AlternateContent xmlns:mc="http://schemas.openxmlformats.org/markup-compatibility/2006">
          <mc:Choice Requires="x14">
            <control shapeId="3221" r:id="rId96" name="Check Box 149">
              <controlPr defaultSize="0" autoFill="0" autoLine="0" autoPict="0">
                <anchor moveWithCells="1">
                  <from>
                    <xdr:col>3</xdr:col>
                    <xdr:colOff>219075</xdr:colOff>
                    <xdr:row>123</xdr:row>
                    <xdr:rowOff>219075</xdr:rowOff>
                  </from>
                  <to>
                    <xdr:col>3</xdr:col>
                    <xdr:colOff>523875</xdr:colOff>
                    <xdr:row>125</xdr:row>
                    <xdr:rowOff>38100</xdr:rowOff>
                  </to>
                </anchor>
              </controlPr>
            </control>
          </mc:Choice>
        </mc:AlternateContent>
        <mc:AlternateContent xmlns:mc="http://schemas.openxmlformats.org/markup-compatibility/2006">
          <mc:Choice Requires="x14">
            <control shapeId="3222" r:id="rId97" name="Check Box 150">
              <controlPr defaultSize="0" autoFill="0" autoLine="0" autoPict="0">
                <anchor moveWithCells="1">
                  <from>
                    <xdr:col>3</xdr:col>
                    <xdr:colOff>219075</xdr:colOff>
                    <xdr:row>124</xdr:row>
                    <xdr:rowOff>219075</xdr:rowOff>
                  </from>
                  <to>
                    <xdr:col>3</xdr:col>
                    <xdr:colOff>523875</xdr:colOff>
                    <xdr:row>126</xdr:row>
                    <xdr:rowOff>38100</xdr:rowOff>
                  </to>
                </anchor>
              </controlPr>
            </control>
          </mc:Choice>
        </mc:AlternateContent>
        <mc:AlternateContent xmlns:mc="http://schemas.openxmlformats.org/markup-compatibility/2006">
          <mc:Choice Requires="x14">
            <control shapeId="3223" r:id="rId98" name="Check Box 151">
              <controlPr defaultSize="0" autoFill="0" autoLine="0" autoPict="0">
                <anchor moveWithCells="1">
                  <from>
                    <xdr:col>3</xdr:col>
                    <xdr:colOff>219075</xdr:colOff>
                    <xdr:row>125</xdr:row>
                    <xdr:rowOff>219075</xdr:rowOff>
                  </from>
                  <to>
                    <xdr:col>3</xdr:col>
                    <xdr:colOff>523875</xdr:colOff>
                    <xdr:row>127</xdr:row>
                    <xdr:rowOff>38100</xdr:rowOff>
                  </to>
                </anchor>
              </controlPr>
            </control>
          </mc:Choice>
        </mc:AlternateContent>
        <mc:AlternateContent xmlns:mc="http://schemas.openxmlformats.org/markup-compatibility/2006">
          <mc:Choice Requires="x14">
            <control shapeId="3224" r:id="rId99" name="Check Box 152">
              <controlPr defaultSize="0" autoFill="0" autoLine="0" autoPict="0">
                <anchor moveWithCells="1">
                  <from>
                    <xdr:col>3</xdr:col>
                    <xdr:colOff>219075</xdr:colOff>
                    <xdr:row>126</xdr:row>
                    <xdr:rowOff>219075</xdr:rowOff>
                  </from>
                  <to>
                    <xdr:col>3</xdr:col>
                    <xdr:colOff>523875</xdr:colOff>
                    <xdr:row>128</xdr:row>
                    <xdr:rowOff>38100</xdr:rowOff>
                  </to>
                </anchor>
              </controlPr>
            </control>
          </mc:Choice>
        </mc:AlternateContent>
        <mc:AlternateContent xmlns:mc="http://schemas.openxmlformats.org/markup-compatibility/2006">
          <mc:Choice Requires="x14">
            <control shapeId="3225" r:id="rId100" name="Check Box 153">
              <controlPr defaultSize="0" autoFill="0" autoLine="0" autoPict="0">
                <anchor moveWithCells="1">
                  <from>
                    <xdr:col>3</xdr:col>
                    <xdr:colOff>219075</xdr:colOff>
                    <xdr:row>127</xdr:row>
                    <xdr:rowOff>219075</xdr:rowOff>
                  </from>
                  <to>
                    <xdr:col>3</xdr:col>
                    <xdr:colOff>523875</xdr:colOff>
                    <xdr:row>129</xdr:row>
                    <xdr:rowOff>38100</xdr:rowOff>
                  </to>
                </anchor>
              </controlPr>
            </control>
          </mc:Choice>
        </mc:AlternateContent>
        <mc:AlternateContent xmlns:mc="http://schemas.openxmlformats.org/markup-compatibility/2006">
          <mc:Choice Requires="x14">
            <control shapeId="3226" r:id="rId101" name="Check Box 154">
              <controlPr defaultSize="0" autoFill="0" autoLine="0" autoPict="0">
                <anchor moveWithCells="1">
                  <from>
                    <xdr:col>3</xdr:col>
                    <xdr:colOff>219075</xdr:colOff>
                    <xdr:row>128</xdr:row>
                    <xdr:rowOff>219075</xdr:rowOff>
                  </from>
                  <to>
                    <xdr:col>3</xdr:col>
                    <xdr:colOff>523875</xdr:colOff>
                    <xdr:row>130</xdr:row>
                    <xdr:rowOff>38100</xdr:rowOff>
                  </to>
                </anchor>
              </controlPr>
            </control>
          </mc:Choice>
        </mc:AlternateContent>
        <mc:AlternateContent xmlns:mc="http://schemas.openxmlformats.org/markup-compatibility/2006">
          <mc:Choice Requires="x14">
            <control shapeId="3227" r:id="rId102" name="Check Box 155">
              <controlPr defaultSize="0" autoFill="0" autoLine="0" autoPict="0">
                <anchor moveWithCells="1">
                  <from>
                    <xdr:col>3</xdr:col>
                    <xdr:colOff>219075</xdr:colOff>
                    <xdr:row>129</xdr:row>
                    <xdr:rowOff>219075</xdr:rowOff>
                  </from>
                  <to>
                    <xdr:col>3</xdr:col>
                    <xdr:colOff>523875</xdr:colOff>
                    <xdr:row>131</xdr:row>
                    <xdr:rowOff>38100</xdr:rowOff>
                  </to>
                </anchor>
              </controlPr>
            </control>
          </mc:Choice>
        </mc:AlternateContent>
        <mc:AlternateContent xmlns:mc="http://schemas.openxmlformats.org/markup-compatibility/2006">
          <mc:Choice Requires="x14">
            <control shapeId="3228" r:id="rId103" name="Check Box 156">
              <controlPr defaultSize="0" autoFill="0" autoLine="0" autoPict="0">
                <anchor moveWithCells="1">
                  <from>
                    <xdr:col>3</xdr:col>
                    <xdr:colOff>219075</xdr:colOff>
                    <xdr:row>130</xdr:row>
                    <xdr:rowOff>219075</xdr:rowOff>
                  </from>
                  <to>
                    <xdr:col>3</xdr:col>
                    <xdr:colOff>523875</xdr:colOff>
                    <xdr:row>132</xdr:row>
                    <xdr:rowOff>38100</xdr:rowOff>
                  </to>
                </anchor>
              </controlPr>
            </control>
          </mc:Choice>
        </mc:AlternateContent>
        <mc:AlternateContent xmlns:mc="http://schemas.openxmlformats.org/markup-compatibility/2006">
          <mc:Choice Requires="x14">
            <control shapeId="3229" r:id="rId104" name="Check Box 157">
              <controlPr defaultSize="0" autoFill="0" autoLine="0" autoPict="0">
                <anchor moveWithCells="1">
                  <from>
                    <xdr:col>3</xdr:col>
                    <xdr:colOff>219075</xdr:colOff>
                    <xdr:row>131</xdr:row>
                    <xdr:rowOff>219075</xdr:rowOff>
                  </from>
                  <to>
                    <xdr:col>3</xdr:col>
                    <xdr:colOff>523875</xdr:colOff>
                    <xdr:row>133</xdr:row>
                    <xdr:rowOff>38100</xdr:rowOff>
                  </to>
                </anchor>
              </controlPr>
            </control>
          </mc:Choice>
        </mc:AlternateContent>
        <mc:AlternateContent xmlns:mc="http://schemas.openxmlformats.org/markup-compatibility/2006">
          <mc:Choice Requires="x14">
            <control shapeId="3230" r:id="rId105" name="Check Box 158">
              <controlPr defaultSize="0" autoFill="0" autoLine="0" autoPict="0">
                <anchor moveWithCells="1">
                  <from>
                    <xdr:col>3</xdr:col>
                    <xdr:colOff>219075</xdr:colOff>
                    <xdr:row>132</xdr:row>
                    <xdr:rowOff>219075</xdr:rowOff>
                  </from>
                  <to>
                    <xdr:col>3</xdr:col>
                    <xdr:colOff>523875</xdr:colOff>
                    <xdr:row>134</xdr:row>
                    <xdr:rowOff>38100</xdr:rowOff>
                  </to>
                </anchor>
              </controlPr>
            </control>
          </mc:Choice>
        </mc:AlternateContent>
        <mc:AlternateContent xmlns:mc="http://schemas.openxmlformats.org/markup-compatibility/2006">
          <mc:Choice Requires="x14">
            <control shapeId="3231" r:id="rId106" name="Check Box 159">
              <controlPr defaultSize="0" autoFill="0" autoLine="0" autoPict="0">
                <anchor moveWithCells="1">
                  <from>
                    <xdr:col>3</xdr:col>
                    <xdr:colOff>219075</xdr:colOff>
                    <xdr:row>133</xdr:row>
                    <xdr:rowOff>219075</xdr:rowOff>
                  </from>
                  <to>
                    <xdr:col>3</xdr:col>
                    <xdr:colOff>523875</xdr:colOff>
                    <xdr:row>135</xdr:row>
                    <xdr:rowOff>38100</xdr:rowOff>
                  </to>
                </anchor>
              </controlPr>
            </control>
          </mc:Choice>
        </mc:AlternateContent>
        <mc:AlternateContent xmlns:mc="http://schemas.openxmlformats.org/markup-compatibility/2006">
          <mc:Choice Requires="x14">
            <control shapeId="3232" r:id="rId107" name="Check Box 160">
              <controlPr defaultSize="0" autoFill="0" autoLine="0" autoPict="0">
                <anchor moveWithCells="1">
                  <from>
                    <xdr:col>3</xdr:col>
                    <xdr:colOff>219075</xdr:colOff>
                    <xdr:row>134</xdr:row>
                    <xdr:rowOff>219075</xdr:rowOff>
                  </from>
                  <to>
                    <xdr:col>3</xdr:col>
                    <xdr:colOff>523875</xdr:colOff>
                    <xdr:row>136</xdr:row>
                    <xdr:rowOff>38100</xdr:rowOff>
                  </to>
                </anchor>
              </controlPr>
            </control>
          </mc:Choice>
        </mc:AlternateContent>
        <mc:AlternateContent xmlns:mc="http://schemas.openxmlformats.org/markup-compatibility/2006">
          <mc:Choice Requires="x14">
            <control shapeId="3233" r:id="rId108" name="Check Box 161">
              <controlPr defaultSize="0" autoFill="0" autoLine="0" autoPict="0">
                <anchor moveWithCells="1">
                  <from>
                    <xdr:col>3</xdr:col>
                    <xdr:colOff>219075</xdr:colOff>
                    <xdr:row>135</xdr:row>
                    <xdr:rowOff>219075</xdr:rowOff>
                  </from>
                  <to>
                    <xdr:col>3</xdr:col>
                    <xdr:colOff>523875</xdr:colOff>
                    <xdr:row>137</xdr:row>
                    <xdr:rowOff>38100</xdr:rowOff>
                  </to>
                </anchor>
              </controlPr>
            </control>
          </mc:Choice>
        </mc:AlternateContent>
        <mc:AlternateContent xmlns:mc="http://schemas.openxmlformats.org/markup-compatibility/2006">
          <mc:Choice Requires="x14">
            <control shapeId="3234" r:id="rId109" name="Check Box 162">
              <controlPr defaultSize="0" autoFill="0" autoLine="0" autoPict="0">
                <anchor moveWithCells="1">
                  <from>
                    <xdr:col>3</xdr:col>
                    <xdr:colOff>219075</xdr:colOff>
                    <xdr:row>136</xdr:row>
                    <xdr:rowOff>219075</xdr:rowOff>
                  </from>
                  <to>
                    <xdr:col>3</xdr:col>
                    <xdr:colOff>523875</xdr:colOff>
                    <xdr:row>138</xdr:row>
                    <xdr:rowOff>38100</xdr:rowOff>
                  </to>
                </anchor>
              </controlPr>
            </control>
          </mc:Choice>
        </mc:AlternateContent>
        <mc:AlternateContent xmlns:mc="http://schemas.openxmlformats.org/markup-compatibility/2006">
          <mc:Choice Requires="x14">
            <control shapeId="3235" r:id="rId110" name="Check Box 163">
              <controlPr defaultSize="0" autoFill="0" autoLine="0" autoPict="0">
                <anchor moveWithCells="1">
                  <from>
                    <xdr:col>3</xdr:col>
                    <xdr:colOff>219075</xdr:colOff>
                    <xdr:row>137</xdr:row>
                    <xdr:rowOff>219075</xdr:rowOff>
                  </from>
                  <to>
                    <xdr:col>3</xdr:col>
                    <xdr:colOff>523875</xdr:colOff>
                    <xdr:row>139</xdr:row>
                    <xdr:rowOff>38100</xdr:rowOff>
                  </to>
                </anchor>
              </controlPr>
            </control>
          </mc:Choice>
        </mc:AlternateContent>
        <mc:AlternateContent xmlns:mc="http://schemas.openxmlformats.org/markup-compatibility/2006">
          <mc:Choice Requires="x14">
            <control shapeId="3236" r:id="rId111" name="Check Box 164">
              <controlPr defaultSize="0" autoFill="0" autoLine="0" autoPict="0">
                <anchor moveWithCells="1">
                  <from>
                    <xdr:col>3</xdr:col>
                    <xdr:colOff>219075</xdr:colOff>
                    <xdr:row>138</xdr:row>
                    <xdr:rowOff>219075</xdr:rowOff>
                  </from>
                  <to>
                    <xdr:col>3</xdr:col>
                    <xdr:colOff>523875</xdr:colOff>
                    <xdr:row>140</xdr:row>
                    <xdr:rowOff>38100</xdr:rowOff>
                  </to>
                </anchor>
              </controlPr>
            </control>
          </mc:Choice>
        </mc:AlternateContent>
        <mc:AlternateContent xmlns:mc="http://schemas.openxmlformats.org/markup-compatibility/2006">
          <mc:Choice Requires="x14">
            <control shapeId="3237" r:id="rId112" name="Check Box 165">
              <controlPr defaultSize="0" autoFill="0" autoLine="0" autoPict="0">
                <anchor moveWithCells="1">
                  <from>
                    <xdr:col>3</xdr:col>
                    <xdr:colOff>219075</xdr:colOff>
                    <xdr:row>139</xdr:row>
                    <xdr:rowOff>219075</xdr:rowOff>
                  </from>
                  <to>
                    <xdr:col>3</xdr:col>
                    <xdr:colOff>523875</xdr:colOff>
                    <xdr:row>141</xdr:row>
                    <xdr:rowOff>38100</xdr:rowOff>
                  </to>
                </anchor>
              </controlPr>
            </control>
          </mc:Choice>
        </mc:AlternateContent>
        <mc:AlternateContent xmlns:mc="http://schemas.openxmlformats.org/markup-compatibility/2006">
          <mc:Choice Requires="x14">
            <control shapeId="3238" r:id="rId113" name="Check Box 166">
              <controlPr defaultSize="0" autoFill="0" autoLine="0" autoPict="0">
                <anchor moveWithCells="1">
                  <from>
                    <xdr:col>3</xdr:col>
                    <xdr:colOff>219075</xdr:colOff>
                    <xdr:row>140</xdr:row>
                    <xdr:rowOff>219075</xdr:rowOff>
                  </from>
                  <to>
                    <xdr:col>3</xdr:col>
                    <xdr:colOff>523875</xdr:colOff>
                    <xdr:row>142</xdr:row>
                    <xdr:rowOff>38100</xdr:rowOff>
                  </to>
                </anchor>
              </controlPr>
            </control>
          </mc:Choice>
        </mc:AlternateContent>
        <mc:AlternateContent xmlns:mc="http://schemas.openxmlformats.org/markup-compatibility/2006">
          <mc:Choice Requires="x14">
            <control shapeId="3239" r:id="rId114" name="Check Box 167">
              <controlPr defaultSize="0" autoFill="0" autoLine="0" autoPict="0">
                <anchor moveWithCells="1">
                  <from>
                    <xdr:col>3</xdr:col>
                    <xdr:colOff>219075</xdr:colOff>
                    <xdr:row>141</xdr:row>
                    <xdr:rowOff>219075</xdr:rowOff>
                  </from>
                  <to>
                    <xdr:col>3</xdr:col>
                    <xdr:colOff>523875</xdr:colOff>
                    <xdr:row>143</xdr:row>
                    <xdr:rowOff>38100</xdr:rowOff>
                  </to>
                </anchor>
              </controlPr>
            </control>
          </mc:Choice>
        </mc:AlternateContent>
        <mc:AlternateContent xmlns:mc="http://schemas.openxmlformats.org/markup-compatibility/2006">
          <mc:Choice Requires="x14">
            <control shapeId="3240" r:id="rId115" name="Check Box 168">
              <controlPr defaultSize="0" autoFill="0" autoLine="0" autoPict="0">
                <anchor moveWithCells="1">
                  <from>
                    <xdr:col>3</xdr:col>
                    <xdr:colOff>219075</xdr:colOff>
                    <xdr:row>142</xdr:row>
                    <xdr:rowOff>219075</xdr:rowOff>
                  </from>
                  <to>
                    <xdr:col>3</xdr:col>
                    <xdr:colOff>523875</xdr:colOff>
                    <xdr:row>144</xdr:row>
                    <xdr:rowOff>38100</xdr:rowOff>
                  </to>
                </anchor>
              </controlPr>
            </control>
          </mc:Choice>
        </mc:AlternateContent>
        <mc:AlternateContent xmlns:mc="http://schemas.openxmlformats.org/markup-compatibility/2006">
          <mc:Choice Requires="x14">
            <control shapeId="3241" r:id="rId116" name="Check Box 169">
              <controlPr defaultSize="0" autoFill="0" autoLine="0" autoPict="0">
                <anchor moveWithCells="1">
                  <from>
                    <xdr:col>3</xdr:col>
                    <xdr:colOff>219075</xdr:colOff>
                    <xdr:row>145</xdr:row>
                    <xdr:rowOff>219075</xdr:rowOff>
                  </from>
                  <to>
                    <xdr:col>3</xdr:col>
                    <xdr:colOff>523875</xdr:colOff>
                    <xdr:row>147</xdr:row>
                    <xdr:rowOff>38100</xdr:rowOff>
                  </to>
                </anchor>
              </controlPr>
            </control>
          </mc:Choice>
        </mc:AlternateContent>
        <mc:AlternateContent xmlns:mc="http://schemas.openxmlformats.org/markup-compatibility/2006">
          <mc:Choice Requires="x14">
            <control shapeId="3242" r:id="rId117" name="Check Box 170">
              <controlPr defaultSize="0" autoFill="0" autoLine="0" autoPict="0">
                <anchor moveWithCells="1">
                  <from>
                    <xdr:col>3</xdr:col>
                    <xdr:colOff>219075</xdr:colOff>
                    <xdr:row>146</xdr:row>
                    <xdr:rowOff>219075</xdr:rowOff>
                  </from>
                  <to>
                    <xdr:col>3</xdr:col>
                    <xdr:colOff>523875</xdr:colOff>
                    <xdr:row>148</xdr:row>
                    <xdr:rowOff>38100</xdr:rowOff>
                  </to>
                </anchor>
              </controlPr>
            </control>
          </mc:Choice>
        </mc:AlternateContent>
        <mc:AlternateContent xmlns:mc="http://schemas.openxmlformats.org/markup-compatibility/2006">
          <mc:Choice Requires="x14">
            <control shapeId="3243" r:id="rId118" name="Check Box 171">
              <controlPr defaultSize="0" autoFill="0" autoLine="0" autoPict="0">
                <anchor moveWithCells="1">
                  <from>
                    <xdr:col>3</xdr:col>
                    <xdr:colOff>219075</xdr:colOff>
                    <xdr:row>147</xdr:row>
                    <xdr:rowOff>219075</xdr:rowOff>
                  </from>
                  <to>
                    <xdr:col>3</xdr:col>
                    <xdr:colOff>523875</xdr:colOff>
                    <xdr:row>149</xdr:row>
                    <xdr:rowOff>38100</xdr:rowOff>
                  </to>
                </anchor>
              </controlPr>
            </control>
          </mc:Choice>
        </mc:AlternateContent>
        <mc:AlternateContent xmlns:mc="http://schemas.openxmlformats.org/markup-compatibility/2006">
          <mc:Choice Requires="x14">
            <control shapeId="3244" r:id="rId119" name="Check Box 172">
              <controlPr defaultSize="0" autoFill="0" autoLine="0" autoPict="0">
                <anchor moveWithCells="1">
                  <from>
                    <xdr:col>3</xdr:col>
                    <xdr:colOff>219075</xdr:colOff>
                    <xdr:row>148</xdr:row>
                    <xdr:rowOff>219075</xdr:rowOff>
                  </from>
                  <to>
                    <xdr:col>3</xdr:col>
                    <xdr:colOff>523875</xdr:colOff>
                    <xdr:row>150</xdr:row>
                    <xdr:rowOff>38100</xdr:rowOff>
                  </to>
                </anchor>
              </controlPr>
            </control>
          </mc:Choice>
        </mc:AlternateContent>
        <mc:AlternateContent xmlns:mc="http://schemas.openxmlformats.org/markup-compatibility/2006">
          <mc:Choice Requires="x14">
            <control shapeId="3245" r:id="rId120" name="Check Box 173">
              <controlPr defaultSize="0" autoFill="0" autoLine="0" autoPict="0">
                <anchor moveWithCells="1">
                  <from>
                    <xdr:col>3</xdr:col>
                    <xdr:colOff>219075</xdr:colOff>
                    <xdr:row>149</xdr:row>
                    <xdr:rowOff>219075</xdr:rowOff>
                  </from>
                  <to>
                    <xdr:col>3</xdr:col>
                    <xdr:colOff>523875</xdr:colOff>
                    <xdr:row>151</xdr:row>
                    <xdr:rowOff>38100</xdr:rowOff>
                  </to>
                </anchor>
              </controlPr>
            </control>
          </mc:Choice>
        </mc:AlternateContent>
        <mc:AlternateContent xmlns:mc="http://schemas.openxmlformats.org/markup-compatibility/2006">
          <mc:Choice Requires="x14">
            <control shapeId="3246" r:id="rId121" name="Check Box 174">
              <controlPr defaultSize="0" autoFill="0" autoLine="0" autoPict="0">
                <anchor moveWithCells="1">
                  <from>
                    <xdr:col>3</xdr:col>
                    <xdr:colOff>219075</xdr:colOff>
                    <xdr:row>150</xdr:row>
                    <xdr:rowOff>219075</xdr:rowOff>
                  </from>
                  <to>
                    <xdr:col>3</xdr:col>
                    <xdr:colOff>523875</xdr:colOff>
                    <xdr:row>152</xdr:row>
                    <xdr:rowOff>38100</xdr:rowOff>
                  </to>
                </anchor>
              </controlPr>
            </control>
          </mc:Choice>
        </mc:AlternateContent>
        <mc:AlternateContent xmlns:mc="http://schemas.openxmlformats.org/markup-compatibility/2006">
          <mc:Choice Requires="x14">
            <control shapeId="3247" r:id="rId122" name="Check Box 175">
              <controlPr defaultSize="0" autoFill="0" autoLine="0" autoPict="0">
                <anchor moveWithCells="1">
                  <from>
                    <xdr:col>3</xdr:col>
                    <xdr:colOff>219075</xdr:colOff>
                    <xdr:row>151</xdr:row>
                    <xdr:rowOff>219075</xdr:rowOff>
                  </from>
                  <to>
                    <xdr:col>3</xdr:col>
                    <xdr:colOff>523875</xdr:colOff>
                    <xdr:row>153</xdr:row>
                    <xdr:rowOff>38100</xdr:rowOff>
                  </to>
                </anchor>
              </controlPr>
            </control>
          </mc:Choice>
        </mc:AlternateContent>
        <mc:AlternateContent xmlns:mc="http://schemas.openxmlformats.org/markup-compatibility/2006">
          <mc:Choice Requires="x14">
            <control shapeId="3248" r:id="rId123" name="Check Box 176">
              <controlPr defaultSize="0" autoFill="0" autoLine="0" autoPict="0">
                <anchor moveWithCells="1">
                  <from>
                    <xdr:col>3</xdr:col>
                    <xdr:colOff>219075</xdr:colOff>
                    <xdr:row>143</xdr:row>
                    <xdr:rowOff>219075</xdr:rowOff>
                  </from>
                  <to>
                    <xdr:col>3</xdr:col>
                    <xdr:colOff>523875</xdr:colOff>
                    <xdr:row>145</xdr:row>
                    <xdr:rowOff>38100</xdr:rowOff>
                  </to>
                </anchor>
              </controlPr>
            </control>
          </mc:Choice>
        </mc:AlternateContent>
        <mc:AlternateContent xmlns:mc="http://schemas.openxmlformats.org/markup-compatibility/2006">
          <mc:Choice Requires="x14">
            <control shapeId="3249" r:id="rId124" name="Check Box 177">
              <controlPr defaultSize="0" autoFill="0" autoLine="0" autoPict="0">
                <anchor moveWithCells="1">
                  <from>
                    <xdr:col>3</xdr:col>
                    <xdr:colOff>466725</xdr:colOff>
                    <xdr:row>13</xdr:row>
                    <xdr:rowOff>219075</xdr:rowOff>
                  </from>
                  <to>
                    <xdr:col>3</xdr:col>
                    <xdr:colOff>781050</xdr:colOff>
                    <xdr:row>15</xdr:row>
                    <xdr:rowOff>28575</xdr:rowOff>
                  </to>
                </anchor>
              </controlPr>
            </control>
          </mc:Choice>
        </mc:AlternateContent>
        <mc:AlternateContent xmlns:mc="http://schemas.openxmlformats.org/markup-compatibility/2006">
          <mc:Choice Requires="x14">
            <control shapeId="3250" r:id="rId125" name="Check Box 178">
              <controlPr defaultSize="0" autoFill="0" autoLine="0" autoPict="0">
                <anchor moveWithCells="1">
                  <from>
                    <xdr:col>3</xdr:col>
                    <xdr:colOff>466725</xdr:colOff>
                    <xdr:row>14</xdr:row>
                    <xdr:rowOff>219075</xdr:rowOff>
                  </from>
                  <to>
                    <xdr:col>3</xdr:col>
                    <xdr:colOff>781050</xdr:colOff>
                    <xdr:row>16</xdr:row>
                    <xdr:rowOff>28575</xdr:rowOff>
                  </to>
                </anchor>
              </controlPr>
            </control>
          </mc:Choice>
        </mc:AlternateContent>
        <mc:AlternateContent xmlns:mc="http://schemas.openxmlformats.org/markup-compatibility/2006">
          <mc:Choice Requires="x14">
            <control shapeId="3251" r:id="rId126" name="Check Box 179">
              <controlPr defaultSize="0" autoFill="0" autoLine="0" autoPict="0">
                <anchor moveWithCells="1">
                  <from>
                    <xdr:col>3</xdr:col>
                    <xdr:colOff>466725</xdr:colOff>
                    <xdr:row>15</xdr:row>
                    <xdr:rowOff>219075</xdr:rowOff>
                  </from>
                  <to>
                    <xdr:col>3</xdr:col>
                    <xdr:colOff>771525</xdr:colOff>
                    <xdr:row>17</xdr:row>
                    <xdr:rowOff>28575</xdr:rowOff>
                  </to>
                </anchor>
              </controlPr>
            </control>
          </mc:Choice>
        </mc:AlternateContent>
        <mc:AlternateContent xmlns:mc="http://schemas.openxmlformats.org/markup-compatibility/2006">
          <mc:Choice Requires="x14">
            <control shapeId="3265" r:id="rId127" name="Check Box 193">
              <controlPr defaultSize="0" autoFill="0" autoLine="0" autoPict="0">
                <anchor moveWithCells="1">
                  <from>
                    <xdr:col>3</xdr:col>
                    <xdr:colOff>219075</xdr:colOff>
                    <xdr:row>150</xdr:row>
                    <xdr:rowOff>219075</xdr:rowOff>
                  </from>
                  <to>
                    <xdr:col>3</xdr:col>
                    <xdr:colOff>523875</xdr:colOff>
                    <xdr:row>152</xdr:row>
                    <xdr:rowOff>38100</xdr:rowOff>
                  </to>
                </anchor>
              </controlPr>
            </control>
          </mc:Choice>
        </mc:AlternateContent>
        <mc:AlternateContent xmlns:mc="http://schemas.openxmlformats.org/markup-compatibility/2006">
          <mc:Choice Requires="x14">
            <control shapeId="3266" r:id="rId128" name="Check Box 194">
              <controlPr defaultSize="0" autoFill="0" autoLine="0" autoPict="0">
                <anchor moveWithCells="1">
                  <from>
                    <xdr:col>3</xdr:col>
                    <xdr:colOff>219075</xdr:colOff>
                    <xdr:row>150</xdr:row>
                    <xdr:rowOff>219075</xdr:rowOff>
                  </from>
                  <to>
                    <xdr:col>3</xdr:col>
                    <xdr:colOff>523875</xdr:colOff>
                    <xdr:row>152</xdr:row>
                    <xdr:rowOff>38100</xdr:rowOff>
                  </to>
                </anchor>
              </controlPr>
            </control>
          </mc:Choice>
        </mc:AlternateContent>
        <mc:AlternateContent xmlns:mc="http://schemas.openxmlformats.org/markup-compatibility/2006">
          <mc:Choice Requires="x14">
            <control shapeId="3267" r:id="rId129" name="Check Box 195">
              <controlPr defaultSize="0" autoFill="0" autoLine="0" autoPict="0">
                <anchor moveWithCells="1">
                  <from>
                    <xdr:col>3</xdr:col>
                    <xdr:colOff>219075</xdr:colOff>
                    <xdr:row>151</xdr:row>
                    <xdr:rowOff>219075</xdr:rowOff>
                  </from>
                  <to>
                    <xdr:col>3</xdr:col>
                    <xdr:colOff>523875</xdr:colOff>
                    <xdr:row>153</xdr:row>
                    <xdr:rowOff>38100</xdr:rowOff>
                  </to>
                </anchor>
              </controlPr>
            </control>
          </mc:Choice>
        </mc:AlternateContent>
        <mc:AlternateContent xmlns:mc="http://schemas.openxmlformats.org/markup-compatibility/2006">
          <mc:Choice Requires="x14">
            <control shapeId="3268" r:id="rId130" name="Check Box 196">
              <controlPr defaultSize="0" autoFill="0" autoLine="0" autoPict="0">
                <anchor moveWithCells="1">
                  <from>
                    <xdr:col>3</xdr:col>
                    <xdr:colOff>219075</xdr:colOff>
                    <xdr:row>151</xdr:row>
                    <xdr:rowOff>219075</xdr:rowOff>
                  </from>
                  <to>
                    <xdr:col>3</xdr:col>
                    <xdr:colOff>523875</xdr:colOff>
                    <xdr:row>153</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view="pageBreakPreview" zoomScaleNormal="100" zoomScaleSheetLayoutView="100" workbookViewId="0">
      <selection activeCell="D6" sqref="D6"/>
    </sheetView>
  </sheetViews>
  <sheetFormatPr defaultRowHeight="18.75" customHeight="1" x14ac:dyDescent="0.15"/>
  <cols>
    <col min="1" max="2" width="9" customWidth="1"/>
    <col min="3" max="3" width="10.875" customWidth="1"/>
    <col min="4" max="4" width="9" customWidth="1"/>
    <col min="5" max="5" width="12.875" customWidth="1"/>
    <col min="6" max="6" width="9" customWidth="1"/>
    <col min="7" max="7" width="10.875" customWidth="1"/>
    <col min="8" max="8" width="9" customWidth="1"/>
    <col min="9" max="9" width="7.25" customWidth="1"/>
    <col min="10" max="10" width="6.875" customWidth="1"/>
    <col min="11" max="11" width="3.75" customWidth="1"/>
    <col min="12" max="12" width="5.25" customWidth="1"/>
    <col min="18" max="18" width="18.25" bestFit="1" customWidth="1"/>
  </cols>
  <sheetData>
    <row r="1" spans="1:18" ht="15" customHeight="1" x14ac:dyDescent="0.15">
      <c r="A1" t="s">
        <v>583</v>
      </c>
      <c r="P1" s="380" t="str">
        <f>+IF(入力シート!D12=0,"",入力シート!D12)</f>
        <v/>
      </c>
    </row>
    <row r="2" spans="1:18" ht="21" customHeight="1" x14ac:dyDescent="0.15">
      <c r="A2" s="760" t="s">
        <v>340</v>
      </c>
      <c r="B2" s="760"/>
      <c r="C2" s="760"/>
      <c r="D2" s="760"/>
      <c r="E2" s="760"/>
      <c r="F2" s="760"/>
      <c r="G2" s="760"/>
      <c r="H2" s="760"/>
      <c r="I2" s="760"/>
      <c r="J2" s="760"/>
      <c r="K2" s="381"/>
      <c r="L2" s="381"/>
      <c r="M2" s="381"/>
      <c r="N2" s="381"/>
      <c r="O2" s="381"/>
      <c r="P2" s="381"/>
      <c r="R2" t="s">
        <v>943</v>
      </c>
    </row>
    <row r="3" spans="1:18" ht="18" customHeight="1" x14ac:dyDescent="0.15">
      <c r="O3" s="383"/>
      <c r="P3" s="383"/>
      <c r="Q3" s="62"/>
      <c r="R3" s="63">
        <f ca="1">TODAY()</f>
        <v>45989</v>
      </c>
    </row>
    <row r="4" spans="1:18" ht="51.75" customHeight="1" x14ac:dyDescent="0.15">
      <c r="A4" s="761" t="s">
        <v>925</v>
      </c>
      <c r="B4" s="761"/>
      <c r="C4" s="761"/>
      <c r="D4" s="761"/>
      <c r="E4" s="761"/>
      <c r="F4" s="761"/>
      <c r="G4" s="761"/>
      <c r="H4" s="761"/>
      <c r="I4" s="761"/>
      <c r="J4" s="761"/>
    </row>
    <row r="5" spans="1:18" ht="13.5" customHeight="1" x14ac:dyDescent="0.15"/>
    <row r="6" spans="1:18" ht="18.75" customHeight="1" x14ac:dyDescent="0.15">
      <c r="A6" s="20"/>
      <c r="H6" s="762">
        <f ca="1">R3</f>
        <v>45989</v>
      </c>
      <c r="I6" s="762"/>
      <c r="J6" s="762"/>
    </row>
    <row r="7" spans="1:18" ht="18.75" customHeight="1" x14ac:dyDescent="0.15">
      <c r="A7" s="20" t="s">
        <v>238</v>
      </c>
      <c r="C7" t="s">
        <v>239</v>
      </c>
    </row>
    <row r="8" spans="1:18" ht="25.5" customHeight="1" x14ac:dyDescent="0.15">
      <c r="D8" t="s">
        <v>337</v>
      </c>
      <c r="E8" s="765" t="s">
        <v>338</v>
      </c>
      <c r="F8" s="761" t="str">
        <f>+IF(入力シート!D29=0,"",入力シート!D29)</f>
        <v/>
      </c>
      <c r="G8" s="761"/>
      <c r="H8" s="761"/>
      <c r="I8" s="761"/>
      <c r="J8" s="761"/>
      <c r="K8" s="382"/>
      <c r="L8" s="382"/>
      <c r="M8" s="382"/>
      <c r="N8" s="382"/>
      <c r="O8" s="382"/>
    </row>
    <row r="9" spans="1:18" ht="25.5" customHeight="1" x14ac:dyDescent="0.15">
      <c r="E9" s="765"/>
      <c r="F9" s="761"/>
      <c r="G9" s="761"/>
      <c r="H9" s="761"/>
      <c r="I9" s="761"/>
      <c r="J9" s="761"/>
      <c r="K9" s="382"/>
      <c r="L9" s="382"/>
      <c r="M9" s="382"/>
      <c r="N9" s="382"/>
      <c r="O9" s="382"/>
    </row>
    <row r="10" spans="1:18" ht="25.5" customHeight="1" x14ac:dyDescent="0.15">
      <c r="E10" t="s">
        <v>35</v>
      </c>
      <c r="F10" s="764" t="str">
        <f>IF(入力シート!D21="個人",入力シート!D23,IF(入力シート!D24="前",IF(入力シート!D21="その他",入力シート!E21&amp;入力シート!D23,入力シート!D21&amp;入力シート!D23),IF(入力シート!D21="その他",入力シート!D23&amp;入力シート!E21,入力シート!D23&amp;入力シート!D21)))</f>
        <v/>
      </c>
      <c r="G10" s="764"/>
      <c r="H10" s="764"/>
      <c r="I10" s="764"/>
      <c r="J10" s="764"/>
    </row>
    <row r="11" spans="1:18" ht="25.5" customHeight="1" x14ac:dyDescent="0.15">
      <c r="E11" t="s">
        <v>339</v>
      </c>
      <c r="F11" s="764" t="str">
        <f>+IF(入力シート!D25=0,"",入力シート!D25)</f>
        <v/>
      </c>
      <c r="G11" s="764"/>
      <c r="H11" s="764"/>
      <c r="I11" s="764"/>
      <c r="J11" s="764"/>
    </row>
    <row r="12" spans="1:18" ht="25.5" customHeight="1" x14ac:dyDescent="0.15">
      <c r="E12" t="s">
        <v>38</v>
      </c>
      <c r="F12" s="764" t="str">
        <f>+IF(入力シート!D27=0,"",入力シート!D27)</f>
        <v/>
      </c>
      <c r="G12" s="764"/>
      <c r="H12" s="764"/>
      <c r="I12" s="764"/>
      <c r="J12" t="s">
        <v>241</v>
      </c>
    </row>
    <row r="14" spans="1:18" s="128" customFormat="1" ht="18" customHeight="1" x14ac:dyDescent="0.15">
      <c r="A14" s="384" t="s">
        <v>236</v>
      </c>
      <c r="B14" s="384"/>
      <c r="C14" s="384"/>
      <c r="D14" s="384"/>
      <c r="E14" s="384"/>
      <c r="F14" s="384"/>
      <c r="G14" s="384"/>
      <c r="H14" s="384"/>
      <c r="I14" s="384"/>
      <c r="J14" s="384"/>
    </row>
    <row r="15" spans="1:18" s="128" customFormat="1" ht="18.75" customHeight="1" x14ac:dyDescent="0.15">
      <c r="A15" s="766" t="s">
        <v>237</v>
      </c>
      <c r="B15" s="766"/>
      <c r="C15" s="766"/>
      <c r="D15" s="766"/>
      <c r="E15" s="766"/>
      <c r="F15" s="766"/>
      <c r="G15" s="766"/>
      <c r="H15" s="766"/>
      <c r="I15" s="766"/>
      <c r="J15" s="766"/>
    </row>
    <row r="16" spans="1:18" s="128" customFormat="1" ht="15.75" customHeight="1" x14ac:dyDescent="0.15">
      <c r="A16" s="385"/>
      <c r="B16" s="385"/>
      <c r="C16" s="385"/>
      <c r="D16" s="385"/>
      <c r="E16" s="385"/>
      <c r="F16" s="385"/>
      <c r="G16" s="385"/>
      <c r="H16" s="385"/>
      <c r="I16" s="385"/>
      <c r="J16" s="385"/>
      <c r="L16" s="386"/>
      <c r="M16" s="386"/>
      <c r="O16" s="386"/>
      <c r="P16" s="386"/>
    </row>
    <row r="17" spans="1:11" s="128" customFormat="1" ht="42.75" customHeight="1" x14ac:dyDescent="0.15">
      <c r="A17" s="767" t="s">
        <v>955</v>
      </c>
      <c r="B17" s="767"/>
      <c r="C17" s="767"/>
      <c r="D17" s="767"/>
      <c r="E17" s="767"/>
      <c r="F17" s="767"/>
      <c r="G17" s="767"/>
      <c r="H17" s="767"/>
      <c r="I17" s="767"/>
      <c r="J17" s="767"/>
    </row>
    <row r="18" spans="1:11" s="128" customFormat="1" ht="14.25" x14ac:dyDescent="0.15">
      <c r="A18" s="385"/>
      <c r="B18" s="385"/>
      <c r="C18" s="385"/>
      <c r="D18" s="385"/>
      <c r="E18" s="385"/>
      <c r="F18" s="385"/>
      <c r="G18" s="385"/>
      <c r="H18" s="385"/>
      <c r="I18" s="385"/>
      <c r="J18" s="385"/>
    </row>
    <row r="19" spans="1:11" s="128" customFormat="1" ht="14.25" x14ac:dyDescent="0.15">
      <c r="A19" s="385"/>
      <c r="B19" s="385"/>
      <c r="C19" s="385"/>
      <c r="D19" s="385"/>
      <c r="E19" s="385"/>
      <c r="F19" s="385"/>
      <c r="G19" s="385"/>
      <c r="H19" s="385"/>
      <c r="I19" s="385"/>
      <c r="J19" s="385"/>
    </row>
    <row r="20" spans="1:11" s="128" customFormat="1" ht="14.25" customHeight="1" x14ac:dyDescent="0.15">
      <c r="A20" s="385"/>
      <c r="B20" s="387" t="s">
        <v>242</v>
      </c>
      <c r="C20" s="763" t="s">
        <v>243</v>
      </c>
      <c r="D20" s="767" t="str">
        <f>+IF(入力シート!D41=0,"",入力シート!D41)</f>
        <v/>
      </c>
      <c r="E20" s="767"/>
      <c r="F20" s="767"/>
      <c r="G20" s="767"/>
      <c r="H20" s="767"/>
      <c r="I20" s="388"/>
      <c r="J20" s="385"/>
    </row>
    <row r="21" spans="1:11" s="128" customFormat="1" ht="14.25" x14ac:dyDescent="0.15">
      <c r="A21" s="385"/>
      <c r="B21" s="387" t="s">
        <v>244</v>
      </c>
      <c r="C21" s="763"/>
      <c r="D21" s="767"/>
      <c r="E21" s="767"/>
      <c r="F21" s="767"/>
      <c r="G21" s="767"/>
      <c r="H21" s="767"/>
      <c r="I21" s="388"/>
      <c r="J21" s="385"/>
    </row>
    <row r="22" spans="1:11" s="128" customFormat="1" ht="14.25" x14ac:dyDescent="0.15">
      <c r="A22" s="385"/>
      <c r="B22" s="385"/>
      <c r="C22" s="763" t="s">
        <v>35</v>
      </c>
      <c r="D22" s="767" t="str">
        <f>IF(入力シート!D21="個人",入力シート!D23,IF(入力シート!D24="前",IF(入力シート!D21="その他",入力シート!E21&amp;入力シート!D23,入力シート!D21&amp;入力シート!D23),IF(入力シート!D21="その他",入力シート!D23&amp;入力シート!E21,入力シート!D23&amp;入力シート!D21)))&amp;"　"&amp;入力シート!D36</f>
        <v>　</v>
      </c>
      <c r="E22" s="767"/>
      <c r="F22" s="767"/>
      <c r="G22" s="767"/>
      <c r="H22" s="767"/>
      <c r="I22" s="388"/>
      <c r="J22" s="385"/>
    </row>
    <row r="23" spans="1:11" s="128" customFormat="1" ht="14.25" x14ac:dyDescent="0.15">
      <c r="A23" s="385"/>
      <c r="B23" s="385"/>
      <c r="C23" s="763"/>
      <c r="D23" s="767"/>
      <c r="E23" s="767"/>
      <c r="F23" s="767"/>
      <c r="G23" s="767"/>
      <c r="H23" s="767"/>
      <c r="I23" s="388"/>
      <c r="J23" s="385"/>
    </row>
    <row r="24" spans="1:11" s="128" customFormat="1" ht="14.25" x14ac:dyDescent="0.15">
      <c r="A24" s="385"/>
      <c r="B24" s="385"/>
      <c r="C24" s="766" t="s">
        <v>17</v>
      </c>
      <c r="D24" s="768" t="str">
        <f>+IF(入力シート!D37=0,"",入力シート!D37)</f>
        <v/>
      </c>
      <c r="E24" s="768"/>
      <c r="F24" s="768"/>
      <c r="G24" s="768"/>
      <c r="H24" s="385"/>
      <c r="I24" s="385"/>
      <c r="J24" s="385"/>
    </row>
    <row r="25" spans="1:11" s="128" customFormat="1" ht="14.25" x14ac:dyDescent="0.15">
      <c r="A25" s="385"/>
      <c r="B25" s="385"/>
      <c r="C25" s="766"/>
      <c r="D25" s="768"/>
      <c r="E25" s="768"/>
      <c r="F25" s="768"/>
      <c r="G25" s="768"/>
      <c r="H25" s="385"/>
      <c r="I25" s="385"/>
      <c r="J25" s="385"/>
    </row>
    <row r="26" spans="1:11" s="128" customFormat="1" ht="21.75" customHeight="1" x14ac:dyDescent="0.15">
      <c r="A26" s="385"/>
      <c r="B26" s="385"/>
      <c r="C26" s="389" t="s">
        <v>18</v>
      </c>
      <c r="D26" s="768" t="str">
        <f>+IF(入力シート!D39=0,"",入力シート!D39)</f>
        <v/>
      </c>
      <c r="E26" s="768"/>
      <c r="F26" s="768"/>
      <c r="G26" s="768"/>
      <c r="H26" s="385" t="s">
        <v>245</v>
      </c>
      <c r="I26" s="385"/>
      <c r="J26" s="385"/>
    </row>
    <row r="27" spans="1:11" s="127" customFormat="1" ht="15" customHeight="1" x14ac:dyDescent="0.15">
      <c r="A27" s="390"/>
      <c r="B27" s="390"/>
      <c r="C27" s="390"/>
      <c r="D27" s="390"/>
      <c r="E27" s="390"/>
      <c r="F27" s="390"/>
      <c r="G27" s="390"/>
      <c r="H27" s="390"/>
      <c r="I27" s="390"/>
      <c r="J27" s="390"/>
    </row>
    <row r="28" spans="1:11" s="128" customFormat="1" ht="17.25" customHeight="1" x14ac:dyDescent="0.15">
      <c r="A28" s="128" t="s">
        <v>246</v>
      </c>
    </row>
    <row r="29" spans="1:11" s="128" customFormat="1" ht="14.25" x14ac:dyDescent="0.15">
      <c r="A29" s="756" t="s">
        <v>247</v>
      </c>
      <c r="B29" s="756"/>
      <c r="C29" s="756"/>
      <c r="D29" s="756"/>
      <c r="E29" s="756"/>
      <c r="F29" s="756"/>
      <c r="G29" s="756"/>
      <c r="H29" s="756"/>
      <c r="I29" s="756"/>
    </row>
    <row r="30" spans="1:11" s="127" customFormat="1" ht="15.75" customHeight="1" x14ac:dyDescent="0.15">
      <c r="B30" s="391"/>
      <c r="C30" s="391"/>
      <c r="D30" s="391"/>
      <c r="E30" s="391"/>
      <c r="F30" s="391"/>
      <c r="G30" s="391"/>
      <c r="H30" s="391"/>
      <c r="I30" s="391"/>
      <c r="J30" s="391"/>
      <c r="K30" s="391"/>
    </row>
    <row r="31" spans="1:11" s="128" customFormat="1" ht="35.25" customHeight="1" x14ac:dyDescent="0.15">
      <c r="A31" s="757" t="s">
        <v>922</v>
      </c>
      <c r="B31" s="757"/>
      <c r="C31" s="757"/>
      <c r="D31" s="757"/>
      <c r="E31" s="757"/>
      <c r="F31" s="757"/>
      <c r="G31" s="757"/>
      <c r="H31" s="757"/>
      <c r="I31" s="757"/>
      <c r="J31" s="757"/>
    </row>
    <row r="32" spans="1:11" s="128" customFormat="1" ht="14.25" customHeight="1" x14ac:dyDescent="0.15">
      <c r="C32" s="758" t="s">
        <v>248</v>
      </c>
      <c r="D32" s="758"/>
      <c r="E32" s="392"/>
      <c r="F32" s="758" t="s">
        <v>249</v>
      </c>
      <c r="G32" s="758"/>
      <c r="H32" s="393"/>
      <c r="I32" s="392"/>
    </row>
    <row r="33" spans="1:10" s="128" customFormat="1" ht="14.25" customHeight="1" x14ac:dyDescent="0.15">
      <c r="C33" s="759"/>
      <c r="D33" s="759"/>
      <c r="F33" s="759"/>
      <c r="G33" s="759"/>
      <c r="H33" s="394"/>
    </row>
    <row r="34" spans="1:10" s="128" customFormat="1" ht="14.25" x14ac:dyDescent="0.15">
      <c r="C34" s="395"/>
      <c r="D34" s="396"/>
      <c r="F34" s="395"/>
      <c r="G34" s="396"/>
    </row>
    <row r="35" spans="1:10" s="128" customFormat="1" ht="14.25" x14ac:dyDescent="0.15">
      <c r="C35" s="397"/>
      <c r="D35" s="398"/>
      <c r="F35" s="397"/>
      <c r="G35" s="398"/>
    </row>
    <row r="36" spans="1:10" s="128" customFormat="1" ht="14.25" x14ac:dyDescent="0.15">
      <c r="C36" s="397"/>
      <c r="D36" s="398"/>
      <c r="F36" s="397"/>
      <c r="G36" s="398"/>
    </row>
    <row r="37" spans="1:10" s="128" customFormat="1" ht="14.25" x14ac:dyDescent="0.15">
      <c r="C37" s="397"/>
      <c r="D37" s="398"/>
      <c r="F37" s="397"/>
      <c r="G37" s="398"/>
    </row>
    <row r="38" spans="1:10" s="128" customFormat="1" ht="14.25" x14ac:dyDescent="0.15">
      <c r="C38" s="397"/>
      <c r="D38" s="398"/>
      <c r="F38" s="397"/>
      <c r="G38" s="398"/>
    </row>
    <row r="39" spans="1:10" s="128" customFormat="1" ht="14.25" x14ac:dyDescent="0.15">
      <c r="C39" s="397"/>
      <c r="D39" s="398"/>
      <c r="F39" s="397"/>
      <c r="G39" s="398"/>
    </row>
    <row r="40" spans="1:10" s="128" customFormat="1" ht="14.25" x14ac:dyDescent="0.15">
      <c r="C40" s="397"/>
      <c r="D40" s="398"/>
      <c r="F40" s="397"/>
      <c r="G40" s="398"/>
    </row>
    <row r="41" spans="1:10" s="128" customFormat="1" ht="14.25" x14ac:dyDescent="0.15">
      <c r="A41" s="399"/>
      <c r="C41" s="400"/>
      <c r="D41" s="401"/>
      <c r="F41" s="400"/>
      <c r="G41" s="401"/>
    </row>
    <row r="42" spans="1:10" s="128" customFormat="1" ht="14.25" x14ac:dyDescent="0.15"/>
    <row r="43" spans="1:10" s="128" customFormat="1" ht="14.25" x14ac:dyDescent="0.15">
      <c r="A43" s="402" t="s">
        <v>923</v>
      </c>
      <c r="B43" s="403" t="s">
        <v>250</v>
      </c>
    </row>
    <row r="44" spans="1:10" s="128" customFormat="1" ht="14.25" x14ac:dyDescent="0.15">
      <c r="A44" s="402"/>
      <c r="B44" s="403" t="s">
        <v>915</v>
      </c>
    </row>
    <row r="45" spans="1:10" s="128" customFormat="1" ht="14.25" x14ac:dyDescent="0.15">
      <c r="A45" s="402" t="s">
        <v>924</v>
      </c>
      <c r="B45" s="403" t="s">
        <v>912</v>
      </c>
    </row>
    <row r="47" spans="1:10" ht="18.75" customHeight="1" x14ac:dyDescent="0.15">
      <c r="B47" s="96"/>
      <c r="C47" s="96"/>
      <c r="D47" s="96"/>
      <c r="E47" s="96"/>
      <c r="F47" s="96"/>
      <c r="G47" s="96"/>
      <c r="H47" s="96"/>
      <c r="I47" s="96"/>
      <c r="J47" s="96"/>
    </row>
  </sheetData>
  <mergeCells count="21">
    <mergeCell ref="C22:C23"/>
    <mergeCell ref="D22:H23"/>
    <mergeCell ref="C24:C25"/>
    <mergeCell ref="D24:G25"/>
    <mergeCell ref="D26:G26"/>
    <mergeCell ref="A29:I29"/>
    <mergeCell ref="A31:J31"/>
    <mergeCell ref="C32:D33"/>
    <mergeCell ref="F32:G33"/>
    <mergeCell ref="A2:J2"/>
    <mergeCell ref="A4:J4"/>
    <mergeCell ref="H6:J6"/>
    <mergeCell ref="C20:C21"/>
    <mergeCell ref="F8:J9"/>
    <mergeCell ref="F10:J10"/>
    <mergeCell ref="F11:J11"/>
    <mergeCell ref="F12:I12"/>
    <mergeCell ref="E8:E9"/>
    <mergeCell ref="A15:J15"/>
    <mergeCell ref="A17:J17"/>
    <mergeCell ref="D20:H21"/>
  </mergeCells>
  <phoneticPr fontId="3"/>
  <dataValidations count="2">
    <dataValidation type="list" allowBlank="1" showInputMessage="1" showErrorMessage="1" sqref="O3:P3">
      <formula1>$R$3:$R$3</formula1>
    </dataValidation>
    <dataValidation type="list" allowBlank="1" showInputMessage="1" showErrorMessage="1" sqref="H6:J6">
      <formula1>$R$2:$R$3</formula1>
    </dataValidation>
  </dataValidations>
  <pageMargins left="0.70866141732283472" right="0.51181102362204722"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view="pageBreakPreview" zoomScaleNormal="100" zoomScaleSheetLayoutView="100" workbookViewId="0">
      <selection activeCell="E26" sqref="E26:H26"/>
    </sheetView>
  </sheetViews>
  <sheetFormatPr defaultColWidth="9" defaultRowHeight="13.5" x14ac:dyDescent="0.15"/>
  <cols>
    <col min="1" max="1" width="20" style="137" customWidth="1"/>
    <col min="2" max="2" width="11" style="137" bestFit="1" customWidth="1"/>
    <col min="3" max="3" width="31.625" style="137" customWidth="1"/>
    <col min="4" max="4" width="12.375" style="137" customWidth="1"/>
    <col min="5" max="5" width="16.125" style="137" customWidth="1"/>
    <col min="6" max="7" width="18" style="137" customWidth="1"/>
    <col min="8" max="16384" width="9" style="137"/>
  </cols>
  <sheetData>
    <row r="1" spans="1:12" ht="14.25" x14ac:dyDescent="0.15">
      <c r="A1" s="141" t="s">
        <v>731</v>
      </c>
    </row>
    <row r="2" spans="1:12" ht="18.75" x14ac:dyDescent="0.15">
      <c r="A2" s="769" t="s">
        <v>435</v>
      </c>
      <c r="B2" s="769"/>
      <c r="C2" s="769"/>
      <c r="D2" s="769"/>
      <c r="E2" s="769"/>
      <c r="F2" s="769"/>
      <c r="G2" s="769"/>
    </row>
    <row r="4" spans="1:12" x14ac:dyDescent="0.15">
      <c r="A4" s="138" t="s">
        <v>459</v>
      </c>
      <c r="B4" s="770"/>
      <c r="C4" s="770"/>
      <c r="E4" s="154" t="s">
        <v>35</v>
      </c>
      <c r="F4" s="770" t="str">
        <f>IF(入力シート!D21="個人",入力シート!D23,IF(入力シート!D24="前",IF(入力シート!D21="その他",入力シート!E21&amp;入力シート!D23,入力シート!D21&amp;入力シート!D23),IF(入力シート!D21="その他",入力シート!D23&amp;入力シート!E21,入力シート!D23&amp;入力シート!D21)))</f>
        <v/>
      </c>
      <c r="G4" s="770"/>
      <c r="I4" s="137" t="s">
        <v>448</v>
      </c>
    </row>
    <row r="5" spans="1:12" x14ac:dyDescent="0.15">
      <c r="I5" s="137" t="s">
        <v>449</v>
      </c>
    </row>
    <row r="6" spans="1:12" x14ac:dyDescent="0.15">
      <c r="A6" s="771" t="s">
        <v>450</v>
      </c>
      <c r="B6" s="169" t="s">
        <v>451</v>
      </c>
      <c r="C6" s="771" t="s">
        <v>461</v>
      </c>
      <c r="D6" s="169" t="s">
        <v>462</v>
      </c>
      <c r="E6" s="169" t="s">
        <v>452</v>
      </c>
      <c r="F6" s="771" t="s">
        <v>736</v>
      </c>
      <c r="G6" s="169" t="s">
        <v>454</v>
      </c>
    </row>
    <row r="7" spans="1:12" x14ac:dyDescent="0.15">
      <c r="A7" s="772"/>
      <c r="B7" s="170" t="s">
        <v>455</v>
      </c>
      <c r="C7" s="772"/>
      <c r="D7" s="170" t="s">
        <v>456</v>
      </c>
      <c r="E7" s="171" t="s">
        <v>457</v>
      </c>
      <c r="F7" s="772"/>
      <c r="G7" s="170" t="s">
        <v>458</v>
      </c>
    </row>
    <row r="8" spans="1:12" ht="30" customHeight="1" x14ac:dyDescent="0.15">
      <c r="A8" s="227"/>
      <c r="B8" s="369"/>
      <c r="C8" s="329"/>
      <c r="D8" s="371"/>
      <c r="E8" s="328"/>
      <c r="F8" s="172"/>
      <c r="G8" s="172"/>
      <c r="I8" s="137" t="s">
        <v>133</v>
      </c>
    </row>
    <row r="9" spans="1:12" ht="30" customHeight="1" x14ac:dyDescent="0.15">
      <c r="A9" s="371"/>
      <c r="B9" s="369"/>
      <c r="C9" s="329"/>
      <c r="D9" s="371"/>
      <c r="E9" s="328"/>
      <c r="F9" s="172"/>
      <c r="G9" s="172"/>
      <c r="I9" s="137" t="s">
        <v>140</v>
      </c>
    </row>
    <row r="10" spans="1:12" ht="30" customHeight="1" x14ac:dyDescent="0.15">
      <c r="A10" s="371"/>
      <c r="B10" s="369"/>
      <c r="C10" s="329"/>
      <c r="D10" s="371"/>
      <c r="E10" s="328"/>
      <c r="F10" s="172"/>
      <c r="G10" s="172"/>
      <c r="I10" s="137" t="s">
        <v>137</v>
      </c>
    </row>
    <row r="11" spans="1:12" ht="30" customHeight="1" x14ac:dyDescent="0.15">
      <c r="A11" s="140"/>
      <c r="B11" s="136"/>
      <c r="C11" s="329"/>
      <c r="D11" s="140"/>
      <c r="E11" s="328"/>
      <c r="F11" s="172"/>
      <c r="G11" s="172"/>
      <c r="I11" s="137" t="s">
        <v>138</v>
      </c>
    </row>
    <row r="12" spans="1:12" ht="30" customHeight="1" x14ac:dyDescent="0.15">
      <c r="A12" s="140"/>
      <c r="B12" s="136"/>
      <c r="C12" s="329"/>
      <c r="D12" s="140"/>
      <c r="E12" s="328"/>
      <c r="F12" s="172"/>
      <c r="G12" s="172"/>
      <c r="I12" s="137" t="s">
        <v>139</v>
      </c>
    </row>
    <row r="13" spans="1:12" ht="30" customHeight="1" x14ac:dyDescent="0.15">
      <c r="A13" s="140"/>
      <c r="B13" s="136"/>
      <c r="C13" s="329"/>
      <c r="D13" s="140"/>
      <c r="E13" s="328"/>
      <c r="F13" s="172"/>
      <c r="G13" s="172"/>
      <c r="I13" s="137" t="s">
        <v>460</v>
      </c>
    </row>
    <row r="14" spans="1:12" ht="30" customHeight="1" x14ac:dyDescent="0.15">
      <c r="A14" s="140"/>
      <c r="B14" s="136"/>
      <c r="C14" s="329"/>
      <c r="D14" s="140"/>
      <c r="E14" s="328"/>
      <c r="F14" s="172"/>
      <c r="G14" s="172"/>
      <c r="I14" s="137" t="s">
        <v>877</v>
      </c>
    </row>
    <row r="15" spans="1:12" ht="30" customHeight="1" x14ac:dyDescent="0.15">
      <c r="A15" s="140"/>
      <c r="B15" s="136"/>
      <c r="C15" s="329"/>
      <c r="D15" s="140"/>
      <c r="E15" s="328"/>
      <c r="F15" s="172"/>
      <c r="G15" s="172"/>
      <c r="I15" s="137" t="s">
        <v>878</v>
      </c>
      <c r="L15" s="152" t="s">
        <v>881</v>
      </c>
    </row>
    <row r="16" spans="1:12" ht="30" customHeight="1" x14ac:dyDescent="0.15">
      <c r="A16" s="140"/>
      <c r="B16" s="136"/>
      <c r="C16" s="329"/>
      <c r="D16" s="140"/>
      <c r="E16" s="328"/>
      <c r="F16" s="172"/>
      <c r="G16" s="172"/>
      <c r="I16" s="137" t="s">
        <v>879</v>
      </c>
      <c r="L16" s="152" t="s">
        <v>882</v>
      </c>
    </row>
    <row r="17" spans="1:9" ht="30" customHeight="1" x14ac:dyDescent="0.15">
      <c r="A17" s="140"/>
      <c r="B17" s="136"/>
      <c r="C17" s="329"/>
      <c r="D17" s="140"/>
      <c r="E17" s="328"/>
      <c r="F17" s="172"/>
      <c r="G17" s="172"/>
      <c r="I17" s="137" t="s">
        <v>880</v>
      </c>
    </row>
    <row r="18" spans="1:9" ht="30" customHeight="1" x14ac:dyDescent="0.15">
      <c r="A18" s="140"/>
      <c r="B18" s="136"/>
      <c r="C18" s="329"/>
      <c r="D18" s="140"/>
      <c r="E18" s="328"/>
      <c r="F18" s="172"/>
      <c r="G18" s="172"/>
    </row>
    <row r="19" spans="1:9" ht="30" customHeight="1" x14ac:dyDescent="0.15">
      <c r="A19" s="140"/>
      <c r="B19" s="136"/>
      <c r="C19" s="329"/>
      <c r="D19" s="140"/>
      <c r="E19" s="328"/>
      <c r="F19" s="172"/>
      <c r="G19" s="172"/>
    </row>
    <row r="20" spans="1:9" ht="30" customHeight="1" x14ac:dyDescent="0.15">
      <c r="A20" s="140"/>
      <c r="B20" s="136"/>
      <c r="C20" s="329"/>
      <c r="D20" s="140"/>
      <c r="E20" s="328"/>
      <c r="F20" s="172"/>
      <c r="G20" s="172"/>
    </row>
    <row r="21" spans="1:9" ht="30" customHeight="1" x14ac:dyDescent="0.15">
      <c r="A21" s="140"/>
      <c r="B21" s="136"/>
      <c r="C21" s="329"/>
      <c r="D21" s="140"/>
      <c r="E21" s="328"/>
      <c r="F21" s="172"/>
      <c r="G21" s="172"/>
    </row>
    <row r="22" spans="1:9" ht="14.25" x14ac:dyDescent="0.15">
      <c r="A22" s="141" t="s">
        <v>447</v>
      </c>
    </row>
    <row r="23" spans="1:9" ht="18.75" x14ac:dyDescent="0.15">
      <c r="A23" s="769" t="s">
        <v>463</v>
      </c>
      <c r="B23" s="769"/>
      <c r="C23" s="769"/>
      <c r="D23" s="769"/>
      <c r="E23" s="769"/>
      <c r="F23" s="769"/>
      <c r="G23" s="769"/>
    </row>
    <row r="25" spans="1:9" x14ac:dyDescent="0.15">
      <c r="A25" s="138" t="s">
        <v>459</v>
      </c>
      <c r="B25" s="770"/>
      <c r="C25" s="770"/>
      <c r="E25" s="154" t="s">
        <v>35</v>
      </c>
      <c r="F25" s="770" t="str">
        <f>+$F$4</f>
        <v/>
      </c>
      <c r="G25" s="770"/>
    </row>
    <row r="27" spans="1:9" x14ac:dyDescent="0.15">
      <c r="A27" s="771" t="s">
        <v>450</v>
      </c>
      <c r="B27" s="169" t="s">
        <v>451</v>
      </c>
      <c r="C27" s="771" t="s">
        <v>464</v>
      </c>
      <c r="D27" s="169" t="s">
        <v>462</v>
      </c>
      <c r="E27" s="169" t="s">
        <v>452</v>
      </c>
      <c r="F27" s="771" t="s">
        <v>453</v>
      </c>
      <c r="G27" s="169" t="s">
        <v>454</v>
      </c>
    </row>
    <row r="28" spans="1:9" x14ac:dyDescent="0.15">
      <c r="A28" s="772"/>
      <c r="B28" s="170" t="s">
        <v>455</v>
      </c>
      <c r="C28" s="772"/>
      <c r="D28" s="170" t="s">
        <v>456</v>
      </c>
      <c r="E28" s="171" t="s">
        <v>457</v>
      </c>
      <c r="F28" s="772"/>
      <c r="G28" s="170" t="s">
        <v>458</v>
      </c>
    </row>
    <row r="29" spans="1:9" ht="30" customHeight="1" x14ac:dyDescent="0.15">
      <c r="A29" s="140"/>
      <c r="B29" s="136"/>
      <c r="C29" s="329"/>
      <c r="D29" s="140"/>
      <c r="E29" s="140"/>
      <c r="F29" s="172"/>
      <c r="G29" s="172"/>
    </row>
    <row r="30" spans="1:9" ht="30" customHeight="1" x14ac:dyDescent="0.15">
      <c r="A30" s="140"/>
      <c r="B30" s="136"/>
      <c r="C30" s="329"/>
      <c r="D30" s="140"/>
      <c r="E30" s="140"/>
      <c r="F30" s="172"/>
      <c r="G30" s="172"/>
    </row>
    <row r="31" spans="1:9" ht="30" customHeight="1" x14ac:dyDescent="0.15">
      <c r="A31" s="140"/>
      <c r="B31" s="136"/>
      <c r="C31" s="329"/>
      <c r="D31" s="140"/>
      <c r="E31" s="140"/>
      <c r="F31" s="172"/>
      <c r="G31" s="172"/>
    </row>
    <row r="32" spans="1:9" ht="30" customHeight="1" x14ac:dyDescent="0.15">
      <c r="A32" s="140"/>
      <c r="B32" s="136"/>
      <c r="C32" s="329"/>
      <c r="D32" s="140"/>
      <c r="E32" s="140"/>
      <c r="F32" s="172"/>
      <c r="G32" s="172"/>
    </row>
    <row r="33" spans="1:7" ht="30" customHeight="1" x14ac:dyDescent="0.15">
      <c r="A33" s="140"/>
      <c r="B33" s="136"/>
      <c r="C33" s="329"/>
      <c r="D33" s="140"/>
      <c r="E33" s="140"/>
      <c r="F33" s="172"/>
      <c r="G33" s="172"/>
    </row>
    <row r="34" spans="1:7" ht="30" customHeight="1" x14ac:dyDescent="0.15">
      <c r="A34" s="140"/>
      <c r="B34" s="136"/>
      <c r="C34" s="329"/>
      <c r="D34" s="140"/>
      <c r="E34" s="140"/>
      <c r="F34" s="172"/>
      <c r="G34" s="172"/>
    </row>
    <row r="35" spans="1:7" ht="30" customHeight="1" x14ac:dyDescent="0.15">
      <c r="A35" s="140"/>
      <c r="B35" s="136"/>
      <c r="C35" s="329"/>
      <c r="D35" s="140"/>
      <c r="E35" s="140"/>
      <c r="F35" s="172"/>
      <c r="G35" s="172"/>
    </row>
    <row r="36" spans="1:7" ht="30" customHeight="1" x14ac:dyDescent="0.15">
      <c r="A36" s="140"/>
      <c r="B36" s="136"/>
      <c r="C36" s="329"/>
      <c r="D36" s="140"/>
      <c r="E36" s="140"/>
      <c r="F36" s="172"/>
      <c r="G36" s="172"/>
    </row>
    <row r="37" spans="1:7" ht="30" customHeight="1" x14ac:dyDescent="0.15">
      <c r="A37" s="140"/>
      <c r="B37" s="136"/>
      <c r="C37" s="329"/>
      <c r="D37" s="140"/>
      <c r="E37" s="140"/>
      <c r="F37" s="172"/>
      <c r="G37" s="172"/>
    </row>
    <row r="38" spans="1:7" ht="30" customHeight="1" x14ac:dyDescent="0.15">
      <c r="A38" s="140"/>
      <c r="B38" s="136"/>
      <c r="C38" s="329"/>
      <c r="D38" s="140"/>
      <c r="E38" s="140"/>
      <c r="F38" s="172"/>
      <c r="G38" s="172"/>
    </row>
    <row r="39" spans="1:7" ht="30" customHeight="1" x14ac:dyDescent="0.15">
      <c r="A39" s="140"/>
      <c r="B39" s="136"/>
      <c r="C39" s="329"/>
      <c r="D39" s="140"/>
      <c r="E39" s="140"/>
      <c r="F39" s="172"/>
      <c r="G39" s="172"/>
    </row>
    <row r="40" spans="1:7" ht="30" customHeight="1" x14ac:dyDescent="0.15">
      <c r="A40" s="140"/>
      <c r="B40" s="136"/>
      <c r="C40" s="329"/>
      <c r="D40" s="140"/>
      <c r="E40" s="140"/>
      <c r="F40" s="172"/>
      <c r="G40" s="172"/>
    </row>
    <row r="41" spans="1:7" ht="30" customHeight="1" x14ac:dyDescent="0.15">
      <c r="A41" s="140"/>
      <c r="B41" s="136"/>
      <c r="C41" s="329"/>
      <c r="D41" s="140"/>
      <c r="E41" s="140"/>
      <c r="F41" s="172"/>
      <c r="G41" s="172"/>
    </row>
    <row r="42" spans="1:7" ht="30" customHeight="1" x14ac:dyDescent="0.15">
      <c r="A42" s="140"/>
      <c r="B42" s="136"/>
      <c r="C42" s="329"/>
      <c r="D42" s="140"/>
      <c r="E42" s="140"/>
      <c r="F42" s="172"/>
      <c r="G42" s="172"/>
    </row>
    <row r="43" spans="1:7" ht="14.25" x14ac:dyDescent="0.15">
      <c r="A43" s="141" t="s">
        <v>447</v>
      </c>
    </row>
    <row r="44" spans="1:7" ht="18.75" x14ac:dyDescent="0.15">
      <c r="A44" s="769" t="s">
        <v>463</v>
      </c>
      <c r="B44" s="769"/>
      <c r="C44" s="769"/>
      <c r="D44" s="769"/>
      <c r="E44" s="769"/>
      <c r="F44" s="769"/>
      <c r="G44" s="769"/>
    </row>
    <row r="46" spans="1:7" x14ac:dyDescent="0.15">
      <c r="A46" s="138" t="s">
        <v>459</v>
      </c>
      <c r="B46" s="770"/>
      <c r="C46" s="770"/>
      <c r="E46" s="154" t="s">
        <v>35</v>
      </c>
      <c r="F46" s="770" t="str">
        <f>+$F$4</f>
        <v/>
      </c>
      <c r="G46" s="770"/>
    </row>
    <row r="48" spans="1:7" x14ac:dyDescent="0.15">
      <c r="A48" s="771" t="s">
        <v>450</v>
      </c>
      <c r="B48" s="169" t="s">
        <v>451</v>
      </c>
      <c r="C48" s="771" t="s">
        <v>465</v>
      </c>
      <c r="D48" s="169" t="s">
        <v>462</v>
      </c>
      <c r="E48" s="169" t="s">
        <v>452</v>
      </c>
      <c r="F48" s="771" t="s">
        <v>453</v>
      </c>
      <c r="G48" s="169" t="s">
        <v>454</v>
      </c>
    </row>
    <row r="49" spans="1:7" x14ac:dyDescent="0.15">
      <c r="A49" s="772"/>
      <c r="B49" s="170" t="s">
        <v>455</v>
      </c>
      <c r="C49" s="772"/>
      <c r="D49" s="170" t="s">
        <v>456</v>
      </c>
      <c r="E49" s="171" t="s">
        <v>457</v>
      </c>
      <c r="F49" s="772"/>
      <c r="G49" s="170" t="s">
        <v>458</v>
      </c>
    </row>
    <row r="50" spans="1:7" ht="30" customHeight="1" x14ac:dyDescent="0.15">
      <c r="A50" s="140"/>
      <c r="B50" s="136"/>
      <c r="C50" s="329"/>
      <c r="D50" s="140"/>
      <c r="E50" s="140"/>
      <c r="F50" s="172"/>
      <c r="G50" s="172"/>
    </row>
    <row r="51" spans="1:7" ht="30" customHeight="1" x14ac:dyDescent="0.15">
      <c r="A51" s="140"/>
      <c r="B51" s="136"/>
      <c r="C51" s="329"/>
      <c r="D51" s="140"/>
      <c r="E51" s="140"/>
      <c r="F51" s="172"/>
      <c r="G51" s="172"/>
    </row>
    <row r="52" spans="1:7" ht="30" customHeight="1" x14ac:dyDescent="0.15">
      <c r="A52" s="140"/>
      <c r="B52" s="136"/>
      <c r="C52" s="329"/>
      <c r="D52" s="140"/>
      <c r="E52" s="140"/>
      <c r="F52" s="172"/>
      <c r="G52" s="172"/>
    </row>
    <row r="53" spans="1:7" ht="30" customHeight="1" x14ac:dyDescent="0.15">
      <c r="A53" s="140"/>
      <c r="B53" s="136"/>
      <c r="C53" s="329"/>
      <c r="D53" s="140"/>
      <c r="E53" s="140"/>
      <c r="F53" s="172"/>
      <c r="G53" s="172"/>
    </row>
    <row r="54" spans="1:7" ht="30" customHeight="1" x14ac:dyDescent="0.15">
      <c r="A54" s="140"/>
      <c r="B54" s="136"/>
      <c r="C54" s="329"/>
      <c r="D54" s="140"/>
      <c r="E54" s="140"/>
      <c r="F54" s="172"/>
      <c r="G54" s="172"/>
    </row>
    <row r="55" spans="1:7" ht="30" customHeight="1" x14ac:dyDescent="0.15">
      <c r="A55" s="140"/>
      <c r="B55" s="136"/>
      <c r="C55" s="329"/>
      <c r="D55" s="140"/>
      <c r="E55" s="140"/>
      <c r="F55" s="172"/>
      <c r="G55" s="172"/>
    </row>
    <row r="56" spans="1:7" ht="30" customHeight="1" x14ac:dyDescent="0.15">
      <c r="A56" s="140"/>
      <c r="B56" s="136"/>
      <c r="C56" s="329"/>
      <c r="D56" s="140"/>
      <c r="E56" s="140"/>
      <c r="F56" s="172"/>
      <c r="G56" s="172"/>
    </row>
    <row r="57" spans="1:7" ht="30" customHeight="1" x14ac:dyDescent="0.15">
      <c r="A57" s="140"/>
      <c r="B57" s="136"/>
      <c r="C57" s="329"/>
      <c r="D57" s="140"/>
      <c r="E57" s="140"/>
      <c r="F57" s="172"/>
      <c r="G57" s="172"/>
    </row>
    <row r="58" spans="1:7" ht="30" customHeight="1" x14ac:dyDescent="0.15">
      <c r="A58" s="140"/>
      <c r="B58" s="136"/>
      <c r="C58" s="329"/>
      <c r="D58" s="140"/>
      <c r="E58" s="140"/>
      <c r="F58" s="172"/>
      <c r="G58" s="172"/>
    </row>
    <row r="59" spans="1:7" ht="30" customHeight="1" x14ac:dyDescent="0.15">
      <c r="A59" s="140"/>
      <c r="B59" s="136"/>
      <c r="C59" s="329"/>
      <c r="D59" s="140"/>
      <c r="E59" s="140"/>
      <c r="F59" s="172"/>
      <c r="G59" s="172"/>
    </row>
    <row r="60" spans="1:7" ht="30" customHeight="1" x14ac:dyDescent="0.15">
      <c r="A60" s="140"/>
      <c r="B60" s="136"/>
      <c r="C60" s="329"/>
      <c r="D60" s="140"/>
      <c r="E60" s="140"/>
      <c r="F60" s="172"/>
      <c r="G60" s="172"/>
    </row>
    <row r="61" spans="1:7" ht="30" customHeight="1" x14ac:dyDescent="0.15">
      <c r="A61" s="140"/>
      <c r="B61" s="136"/>
      <c r="C61" s="329"/>
      <c r="D61" s="140"/>
      <c r="E61" s="140"/>
      <c r="F61" s="172"/>
      <c r="G61" s="172"/>
    </row>
    <row r="62" spans="1:7" ht="30" customHeight="1" x14ac:dyDescent="0.15">
      <c r="A62" s="140"/>
      <c r="B62" s="136"/>
      <c r="C62" s="329"/>
      <c r="D62" s="140"/>
      <c r="E62" s="140"/>
      <c r="F62" s="172"/>
      <c r="G62" s="172"/>
    </row>
    <row r="63" spans="1:7" ht="30" customHeight="1" x14ac:dyDescent="0.15">
      <c r="A63" s="140"/>
      <c r="B63" s="136"/>
      <c r="C63" s="329"/>
      <c r="D63" s="140"/>
      <c r="E63" s="140"/>
      <c r="F63" s="172"/>
      <c r="G63" s="172"/>
    </row>
    <row r="64" spans="1:7" ht="14.25" x14ac:dyDescent="0.15">
      <c r="A64" s="141" t="s">
        <v>447</v>
      </c>
    </row>
    <row r="65" spans="1:7" ht="18.75" x14ac:dyDescent="0.15">
      <c r="A65" s="769" t="s">
        <v>463</v>
      </c>
      <c r="B65" s="769"/>
      <c r="C65" s="769"/>
      <c r="D65" s="769"/>
      <c r="E65" s="769"/>
      <c r="F65" s="769"/>
      <c r="G65" s="769"/>
    </row>
    <row r="67" spans="1:7" x14ac:dyDescent="0.15">
      <c r="A67" s="138" t="s">
        <v>459</v>
      </c>
      <c r="B67" s="770"/>
      <c r="C67" s="770"/>
      <c r="E67" s="154" t="s">
        <v>35</v>
      </c>
      <c r="F67" s="770" t="str">
        <f>+$F$4</f>
        <v/>
      </c>
      <c r="G67" s="770"/>
    </row>
    <row r="69" spans="1:7" x14ac:dyDescent="0.15">
      <c r="A69" s="771" t="s">
        <v>450</v>
      </c>
      <c r="B69" s="169" t="s">
        <v>451</v>
      </c>
      <c r="C69" s="771" t="s">
        <v>465</v>
      </c>
      <c r="D69" s="169" t="s">
        <v>462</v>
      </c>
      <c r="E69" s="169" t="s">
        <v>452</v>
      </c>
      <c r="F69" s="771" t="s">
        <v>453</v>
      </c>
      <c r="G69" s="169" t="s">
        <v>454</v>
      </c>
    </row>
    <row r="70" spans="1:7" x14ac:dyDescent="0.15">
      <c r="A70" s="772"/>
      <c r="B70" s="170" t="s">
        <v>455</v>
      </c>
      <c r="C70" s="772"/>
      <c r="D70" s="170" t="s">
        <v>456</v>
      </c>
      <c r="E70" s="171" t="s">
        <v>457</v>
      </c>
      <c r="F70" s="772"/>
      <c r="G70" s="170" t="s">
        <v>458</v>
      </c>
    </row>
    <row r="71" spans="1:7" ht="30" customHeight="1" x14ac:dyDescent="0.15">
      <c r="A71" s="140"/>
      <c r="B71" s="136"/>
      <c r="C71" s="329"/>
      <c r="D71" s="140"/>
      <c r="E71" s="140"/>
      <c r="F71" s="172"/>
      <c r="G71" s="172"/>
    </row>
    <row r="72" spans="1:7" ht="30" customHeight="1" x14ac:dyDescent="0.15">
      <c r="A72" s="140"/>
      <c r="B72" s="136"/>
      <c r="C72" s="329"/>
      <c r="D72" s="140"/>
      <c r="E72" s="140"/>
      <c r="F72" s="172"/>
      <c r="G72" s="172"/>
    </row>
    <row r="73" spans="1:7" ht="30" customHeight="1" x14ac:dyDescent="0.15">
      <c r="A73" s="140"/>
      <c r="B73" s="136"/>
      <c r="C73" s="329"/>
      <c r="D73" s="140"/>
      <c r="E73" s="140"/>
      <c r="F73" s="172"/>
      <c r="G73" s="172"/>
    </row>
    <row r="74" spans="1:7" ht="30" customHeight="1" x14ac:dyDescent="0.15">
      <c r="A74" s="140"/>
      <c r="B74" s="136"/>
      <c r="C74" s="329"/>
      <c r="D74" s="140"/>
      <c r="E74" s="140"/>
      <c r="F74" s="172"/>
      <c r="G74" s="172"/>
    </row>
    <row r="75" spans="1:7" ht="30" customHeight="1" x14ac:dyDescent="0.15">
      <c r="A75" s="140"/>
      <c r="B75" s="136"/>
      <c r="C75" s="329"/>
      <c r="D75" s="140"/>
      <c r="E75" s="140"/>
      <c r="F75" s="172"/>
      <c r="G75" s="172"/>
    </row>
    <row r="76" spans="1:7" ht="30" customHeight="1" x14ac:dyDescent="0.15">
      <c r="A76" s="140"/>
      <c r="B76" s="136"/>
      <c r="C76" s="329"/>
      <c r="D76" s="140"/>
      <c r="E76" s="140"/>
      <c r="F76" s="172"/>
      <c r="G76" s="172"/>
    </row>
    <row r="77" spans="1:7" ht="30" customHeight="1" x14ac:dyDescent="0.15">
      <c r="A77" s="140"/>
      <c r="B77" s="136"/>
      <c r="C77" s="329"/>
      <c r="D77" s="140"/>
      <c r="E77" s="140"/>
      <c r="F77" s="172"/>
      <c r="G77" s="172"/>
    </row>
    <row r="78" spans="1:7" ht="30" customHeight="1" x14ac:dyDescent="0.15">
      <c r="A78" s="140"/>
      <c r="B78" s="136"/>
      <c r="C78" s="329"/>
      <c r="D78" s="140"/>
      <c r="E78" s="140"/>
      <c r="F78" s="172"/>
      <c r="G78" s="172"/>
    </row>
    <row r="79" spans="1:7" ht="30" customHeight="1" x14ac:dyDescent="0.15">
      <c r="A79" s="140"/>
      <c r="B79" s="136"/>
      <c r="C79" s="329"/>
      <c r="D79" s="140"/>
      <c r="E79" s="140"/>
      <c r="F79" s="172"/>
      <c r="G79" s="172"/>
    </row>
    <row r="80" spans="1:7" ht="30" customHeight="1" x14ac:dyDescent="0.15">
      <c r="A80" s="140"/>
      <c r="B80" s="136"/>
      <c r="C80" s="329"/>
      <c r="D80" s="140"/>
      <c r="E80" s="140"/>
      <c r="F80" s="172"/>
      <c r="G80" s="172"/>
    </row>
    <row r="81" spans="1:7" ht="30" customHeight="1" x14ac:dyDescent="0.15">
      <c r="A81" s="140"/>
      <c r="B81" s="136"/>
      <c r="C81" s="329"/>
      <c r="D81" s="140"/>
      <c r="E81" s="140"/>
      <c r="F81" s="172"/>
      <c r="G81" s="172"/>
    </row>
    <row r="82" spans="1:7" ht="30" customHeight="1" x14ac:dyDescent="0.15">
      <c r="A82" s="140"/>
      <c r="B82" s="136"/>
      <c r="C82" s="329"/>
      <c r="D82" s="140"/>
      <c r="E82" s="140"/>
      <c r="F82" s="172"/>
      <c r="G82" s="172"/>
    </row>
    <row r="83" spans="1:7" ht="30" customHeight="1" x14ac:dyDescent="0.15">
      <c r="A83" s="140"/>
      <c r="B83" s="136"/>
      <c r="C83" s="329"/>
      <c r="D83" s="140"/>
      <c r="E83" s="140"/>
      <c r="F83" s="172"/>
      <c r="G83" s="172"/>
    </row>
    <row r="84" spans="1:7" ht="30" customHeight="1" x14ac:dyDescent="0.15">
      <c r="A84" s="140"/>
      <c r="B84" s="136"/>
      <c r="C84" s="329"/>
      <c r="D84" s="140"/>
      <c r="E84" s="140"/>
      <c r="F84" s="172"/>
      <c r="G84" s="172"/>
    </row>
    <row r="85" spans="1:7" ht="14.25" x14ac:dyDescent="0.15">
      <c r="A85" s="141" t="s">
        <v>447</v>
      </c>
    </row>
    <row r="86" spans="1:7" ht="18.75" x14ac:dyDescent="0.15">
      <c r="A86" s="769" t="s">
        <v>463</v>
      </c>
      <c r="B86" s="769"/>
      <c r="C86" s="769"/>
      <c r="D86" s="769"/>
      <c r="E86" s="769"/>
      <c r="F86" s="769"/>
      <c r="G86" s="769"/>
    </row>
    <row r="88" spans="1:7" x14ac:dyDescent="0.15">
      <c r="A88" s="138" t="s">
        <v>459</v>
      </c>
      <c r="B88" s="770"/>
      <c r="C88" s="770"/>
      <c r="E88" s="154" t="s">
        <v>35</v>
      </c>
      <c r="F88" s="770" t="str">
        <f>+$F$4</f>
        <v/>
      </c>
      <c r="G88" s="770"/>
    </row>
    <row r="90" spans="1:7" x14ac:dyDescent="0.15">
      <c r="A90" s="771" t="s">
        <v>450</v>
      </c>
      <c r="B90" s="169" t="s">
        <v>451</v>
      </c>
      <c r="C90" s="771" t="s">
        <v>465</v>
      </c>
      <c r="D90" s="169" t="s">
        <v>462</v>
      </c>
      <c r="E90" s="169" t="s">
        <v>452</v>
      </c>
      <c r="F90" s="771" t="s">
        <v>453</v>
      </c>
      <c r="G90" s="169" t="s">
        <v>454</v>
      </c>
    </row>
    <row r="91" spans="1:7" x14ac:dyDescent="0.15">
      <c r="A91" s="772"/>
      <c r="B91" s="170" t="s">
        <v>455</v>
      </c>
      <c r="C91" s="772"/>
      <c r="D91" s="170" t="s">
        <v>456</v>
      </c>
      <c r="E91" s="171" t="s">
        <v>457</v>
      </c>
      <c r="F91" s="772"/>
      <c r="G91" s="170" t="s">
        <v>458</v>
      </c>
    </row>
    <row r="92" spans="1:7" ht="30" customHeight="1" x14ac:dyDescent="0.15">
      <c r="A92" s="140"/>
      <c r="B92" s="136"/>
      <c r="C92" s="329"/>
      <c r="D92" s="140"/>
      <c r="E92" s="140"/>
      <c r="F92" s="172"/>
      <c r="G92" s="172"/>
    </row>
    <row r="93" spans="1:7" ht="30" customHeight="1" x14ac:dyDescent="0.15">
      <c r="A93" s="140"/>
      <c r="B93" s="136"/>
      <c r="C93" s="329"/>
      <c r="D93" s="140"/>
      <c r="E93" s="140"/>
      <c r="F93" s="172"/>
      <c r="G93" s="172"/>
    </row>
    <row r="94" spans="1:7" ht="30" customHeight="1" x14ac:dyDescent="0.15">
      <c r="A94" s="140"/>
      <c r="B94" s="136"/>
      <c r="C94" s="329"/>
      <c r="D94" s="140"/>
      <c r="E94" s="140"/>
      <c r="F94" s="172"/>
      <c r="G94" s="172"/>
    </row>
    <row r="95" spans="1:7" ht="30" customHeight="1" x14ac:dyDescent="0.15">
      <c r="A95" s="140"/>
      <c r="B95" s="136"/>
      <c r="C95" s="329"/>
      <c r="D95" s="140"/>
      <c r="E95" s="140"/>
      <c r="F95" s="172"/>
      <c r="G95" s="172"/>
    </row>
    <row r="96" spans="1:7" ht="30" customHeight="1" x14ac:dyDescent="0.15">
      <c r="A96" s="140"/>
      <c r="B96" s="136"/>
      <c r="C96" s="329"/>
      <c r="D96" s="140"/>
      <c r="E96" s="140"/>
      <c r="F96" s="172"/>
      <c r="G96" s="172"/>
    </row>
    <row r="97" spans="1:7" ht="30" customHeight="1" x14ac:dyDescent="0.15">
      <c r="A97" s="140"/>
      <c r="B97" s="136"/>
      <c r="C97" s="329"/>
      <c r="D97" s="140"/>
      <c r="E97" s="140"/>
      <c r="F97" s="172"/>
      <c r="G97" s="172"/>
    </row>
    <row r="98" spans="1:7" ht="30" customHeight="1" x14ac:dyDescent="0.15">
      <c r="A98" s="140"/>
      <c r="B98" s="136"/>
      <c r="C98" s="329"/>
      <c r="D98" s="140"/>
      <c r="E98" s="140"/>
      <c r="F98" s="172"/>
      <c r="G98" s="172"/>
    </row>
    <row r="99" spans="1:7" ht="30" customHeight="1" x14ac:dyDescent="0.15">
      <c r="A99" s="140"/>
      <c r="B99" s="136"/>
      <c r="C99" s="329"/>
      <c r="D99" s="140"/>
      <c r="E99" s="140"/>
      <c r="F99" s="172"/>
      <c r="G99" s="172"/>
    </row>
    <row r="100" spans="1:7" ht="30" customHeight="1" x14ac:dyDescent="0.15">
      <c r="A100" s="140"/>
      <c r="B100" s="136"/>
      <c r="C100" s="329"/>
      <c r="D100" s="140"/>
      <c r="E100" s="140"/>
      <c r="F100" s="172"/>
      <c r="G100" s="172"/>
    </row>
    <row r="101" spans="1:7" ht="30" customHeight="1" x14ac:dyDescent="0.15">
      <c r="A101" s="140"/>
      <c r="B101" s="136"/>
      <c r="C101" s="329"/>
      <c r="D101" s="140"/>
      <c r="E101" s="140"/>
      <c r="F101" s="172"/>
      <c r="G101" s="172"/>
    </row>
    <row r="102" spans="1:7" ht="30" customHeight="1" x14ac:dyDescent="0.15">
      <c r="A102" s="140"/>
      <c r="B102" s="136"/>
      <c r="C102" s="329"/>
      <c r="D102" s="140"/>
      <c r="E102" s="140"/>
      <c r="F102" s="172"/>
      <c r="G102" s="172"/>
    </row>
    <row r="103" spans="1:7" ht="30" customHeight="1" x14ac:dyDescent="0.15">
      <c r="A103" s="140"/>
      <c r="B103" s="136"/>
      <c r="C103" s="329"/>
      <c r="D103" s="140"/>
      <c r="E103" s="140"/>
      <c r="F103" s="172"/>
      <c r="G103" s="172"/>
    </row>
    <row r="104" spans="1:7" ht="30" customHeight="1" x14ac:dyDescent="0.15">
      <c r="A104" s="140"/>
      <c r="B104" s="136"/>
      <c r="C104" s="329"/>
      <c r="D104" s="140"/>
      <c r="E104" s="140"/>
      <c r="F104" s="172"/>
      <c r="G104" s="172"/>
    </row>
    <row r="105" spans="1:7" ht="30" customHeight="1" x14ac:dyDescent="0.15">
      <c r="A105" s="140"/>
      <c r="B105" s="136"/>
      <c r="C105" s="329"/>
      <c r="D105" s="140"/>
      <c r="E105" s="140"/>
      <c r="F105" s="172"/>
      <c r="G105" s="172"/>
    </row>
  </sheetData>
  <mergeCells count="30">
    <mergeCell ref="B88:C88"/>
    <mergeCell ref="A86:G86"/>
    <mergeCell ref="F88:G88"/>
    <mergeCell ref="A90:A91"/>
    <mergeCell ref="C90:C91"/>
    <mergeCell ref="F90:F91"/>
    <mergeCell ref="A23:G23"/>
    <mergeCell ref="B25:C25"/>
    <mergeCell ref="B46:C46"/>
    <mergeCell ref="B67:C67"/>
    <mergeCell ref="A48:A49"/>
    <mergeCell ref="C48:C49"/>
    <mergeCell ref="F48:F49"/>
    <mergeCell ref="A65:G65"/>
    <mergeCell ref="F67:G67"/>
    <mergeCell ref="A69:A70"/>
    <mergeCell ref="C69:C70"/>
    <mergeCell ref="F69:F70"/>
    <mergeCell ref="F25:G25"/>
    <mergeCell ref="A27:A28"/>
    <mergeCell ref="C27:C28"/>
    <mergeCell ref="F27:F28"/>
    <mergeCell ref="A44:G44"/>
    <mergeCell ref="F46:G46"/>
    <mergeCell ref="A2:G2"/>
    <mergeCell ref="F4:G4"/>
    <mergeCell ref="A6:A7"/>
    <mergeCell ref="C6:C7"/>
    <mergeCell ref="F6:F7"/>
    <mergeCell ref="B4:C4"/>
  </mergeCells>
  <phoneticPr fontId="3"/>
  <dataValidations count="2">
    <dataValidation type="list" allowBlank="1" showInputMessage="1" showErrorMessage="1" sqref="B92:B105 B29:B42 B50:B63 B71:B84 B8:B21">
      <formula1>$I$3:$I$5</formula1>
    </dataValidation>
    <dataValidation type="list" allowBlank="1" showInputMessage="1" showErrorMessage="1" sqref="B4:C4 B25:C25 B46:C46 B67:C67 B88:C88">
      <formula1>$I$7:$I$17</formula1>
    </dataValidation>
  </dataValidations>
  <pageMargins left="0.7" right="0.7" top="0.75" bottom="0.75" header="0.3" footer="0.3"/>
  <pageSetup paperSize="9" orientation="landscape" r:id="rId1"/>
  <rowBreaks count="4" manualBreakCount="4">
    <brk id="21" max="6" man="1"/>
    <brk id="42" max="6" man="1"/>
    <brk id="63" max="6" man="1"/>
    <brk id="84"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7"/>
  <sheetViews>
    <sheetView view="pageBreakPreview" zoomScaleNormal="100" zoomScaleSheetLayoutView="100" workbookViewId="0">
      <selection activeCell="O13" sqref="O13"/>
    </sheetView>
  </sheetViews>
  <sheetFormatPr defaultColWidth="9" defaultRowHeight="13.5" x14ac:dyDescent="0.15"/>
  <cols>
    <col min="1" max="1" width="5" style="137" customWidth="1"/>
    <col min="2" max="3" width="18.375" style="137" customWidth="1"/>
    <col min="4" max="10" width="2.625" style="137" customWidth="1"/>
    <col min="11" max="11" width="0.75" style="137" customWidth="1"/>
    <col min="12" max="14" width="2.625" style="137" customWidth="1"/>
    <col min="15" max="15" width="30" style="137" customWidth="1"/>
    <col min="16" max="16" width="11.5" style="137" customWidth="1"/>
    <col min="17" max="17" width="17.625" style="137" customWidth="1"/>
    <col min="18" max="20" width="9" style="137"/>
    <col min="21" max="21" width="3.375" style="137" bestFit="1" customWidth="1"/>
    <col min="22" max="16384" width="9" style="137"/>
  </cols>
  <sheetData>
    <row r="1" spans="1:30" x14ac:dyDescent="0.15">
      <c r="A1" s="137" t="s">
        <v>446</v>
      </c>
      <c r="V1" s="319" t="s">
        <v>649</v>
      </c>
      <c r="W1" s="320" t="s">
        <v>122</v>
      </c>
    </row>
    <row r="2" spans="1:30" ht="18.75" x14ac:dyDescent="0.15">
      <c r="A2" s="773" t="s">
        <v>445</v>
      </c>
      <c r="B2" s="773"/>
      <c r="C2" s="773"/>
      <c r="D2" s="773"/>
      <c r="E2" s="773"/>
      <c r="F2" s="773"/>
      <c r="G2" s="773"/>
      <c r="H2" s="773"/>
      <c r="I2" s="773"/>
      <c r="J2" s="773"/>
      <c r="K2" s="773"/>
      <c r="L2" s="773"/>
      <c r="M2" s="773"/>
      <c r="N2" s="773"/>
      <c r="O2" s="773"/>
      <c r="P2" s="773"/>
      <c r="V2" s="319" t="s">
        <v>650</v>
      </c>
      <c r="W2" s="320" t="s">
        <v>123</v>
      </c>
    </row>
    <row r="3" spans="1:30" x14ac:dyDescent="0.15">
      <c r="P3" s="143"/>
      <c r="Q3" s="144">
        <v>4594</v>
      </c>
      <c r="R3" s="145" t="s">
        <v>651</v>
      </c>
      <c r="S3" s="145">
        <v>33</v>
      </c>
      <c r="V3" s="319" t="s">
        <v>652</v>
      </c>
      <c r="W3" s="321" t="s">
        <v>124</v>
      </c>
    </row>
    <row r="4" spans="1:30" x14ac:dyDescent="0.15">
      <c r="N4" s="138" t="s">
        <v>35</v>
      </c>
      <c r="O4" s="316" t="str">
        <f>IF(入力シート!D21="個人",入力シート!D23,IF(入力シート!D24="前",IF(入力シート!D21="その他",入力シート!E21&amp;入力シート!D23,入力シート!D21&amp;入力シート!D23),IF(入力シート!D21="その他",入力シート!D23&amp;入力シート!E21,入力シート!D23&amp;入力シート!D21)))</f>
        <v/>
      </c>
      <c r="Q4" s="146">
        <v>9855</v>
      </c>
      <c r="R4" s="145" t="s">
        <v>653</v>
      </c>
      <c r="S4" s="145">
        <v>-11</v>
      </c>
      <c r="T4" s="137" t="s">
        <v>858</v>
      </c>
      <c r="V4" s="319" t="s">
        <v>654</v>
      </c>
      <c r="W4" s="321" t="s">
        <v>125</v>
      </c>
    </row>
    <row r="5" spans="1:30" x14ac:dyDescent="0.15">
      <c r="B5" s="138"/>
      <c r="Q5" s="146">
        <v>32515</v>
      </c>
      <c r="R5" s="145" t="s">
        <v>655</v>
      </c>
      <c r="S5" s="145">
        <v>-25</v>
      </c>
      <c r="V5" s="319" t="s">
        <v>733</v>
      </c>
      <c r="W5" s="320" t="s">
        <v>392</v>
      </c>
    </row>
    <row r="6" spans="1:30" ht="16.5" customHeight="1" x14ac:dyDescent="0.15">
      <c r="A6" s="422"/>
      <c r="B6" s="422" t="s">
        <v>18</v>
      </c>
      <c r="C6" s="422" t="s">
        <v>656</v>
      </c>
      <c r="D6" s="774" t="s">
        <v>437</v>
      </c>
      <c r="E6" s="775"/>
      <c r="F6" s="775"/>
      <c r="G6" s="775"/>
      <c r="H6" s="775"/>
      <c r="I6" s="775"/>
      <c r="J6" s="775"/>
      <c r="K6" s="147"/>
      <c r="L6" s="774" t="s">
        <v>438</v>
      </c>
      <c r="M6" s="775"/>
      <c r="N6" s="775"/>
      <c r="O6" s="775"/>
      <c r="P6" s="335" t="s">
        <v>859</v>
      </c>
      <c r="Q6" s="146">
        <v>43585</v>
      </c>
      <c r="R6" s="145" t="s">
        <v>657</v>
      </c>
      <c r="S6" s="145">
        <v>-88</v>
      </c>
      <c r="V6" s="319" t="s">
        <v>658</v>
      </c>
      <c r="W6" s="320" t="s">
        <v>393</v>
      </c>
    </row>
    <row r="7" spans="1:30" ht="16.5" customHeight="1" x14ac:dyDescent="0.15">
      <c r="A7" s="422"/>
      <c r="B7" s="422"/>
      <c r="C7" s="422"/>
      <c r="D7" s="148"/>
      <c r="E7" s="149"/>
      <c r="F7" s="150" t="s">
        <v>71</v>
      </c>
      <c r="G7" s="149"/>
      <c r="H7" s="150" t="s">
        <v>80</v>
      </c>
      <c r="I7" s="149"/>
      <c r="J7" s="150" t="s">
        <v>81</v>
      </c>
      <c r="K7" s="151"/>
      <c r="L7" s="148" t="s">
        <v>439</v>
      </c>
      <c r="M7" s="149"/>
      <c r="N7" s="149"/>
      <c r="O7" s="149"/>
      <c r="P7" s="336" t="s">
        <v>860</v>
      </c>
      <c r="Q7" s="152" t="s">
        <v>440</v>
      </c>
      <c r="R7" s="153" t="s">
        <v>441</v>
      </c>
      <c r="S7" s="154"/>
      <c r="T7" s="155" t="s">
        <v>442</v>
      </c>
      <c r="V7" s="319" t="s">
        <v>659</v>
      </c>
      <c r="W7" s="320" t="s">
        <v>394</v>
      </c>
    </row>
    <row r="8" spans="1:30" ht="30" customHeight="1" x14ac:dyDescent="0.15">
      <c r="A8" s="315">
        <v>1</v>
      </c>
      <c r="B8" s="156"/>
      <c r="C8" s="156"/>
      <c r="D8" s="157" t="str">
        <f t="shared" ref="D8:D37" si="0">IF(Q8="","",IF(Q8&lt;=Q$3,"M",IF(Q8&lt;=Q$4,"T",IF(Q8&lt;=Q$5,"S",IF(Q8&lt;Q$6,"H","")))))</f>
        <v/>
      </c>
      <c r="E8" s="158" t="str">
        <f t="shared" ref="E8:E37" si="1">IF(Q8="","",QUOTIENT(IF(T8&gt;1999,MOD(T8,100)+12,MOD(T8,100)+SUMIF($R$3:$R$6,D8,$S$3:$S$6)),10))</f>
        <v/>
      </c>
      <c r="F8" s="159" t="str">
        <f t="shared" ref="F8:F37" si="2">IF(Q8="","",MOD(IF(T8&gt;1999,MOD(T8,100)+12,MOD(T8,100)+SUMIF($R$3:$R$6,D8,$S$3:$S$6)),10))</f>
        <v/>
      </c>
      <c r="G8" s="158" t="str">
        <f t="shared" ref="G8:G37" si="3">IF(T8="","",QUOTIENT(MONTH(Q8),10))</f>
        <v/>
      </c>
      <c r="H8" s="159" t="str">
        <f t="shared" ref="H8:H37" si="4">IF(T8="","",MOD(MONTH(Q8),10))</f>
        <v/>
      </c>
      <c r="I8" s="158" t="str">
        <f t="shared" ref="I8:I37" si="5">IF(T8="","",QUOTIENT(DAY(Q8),10))</f>
        <v/>
      </c>
      <c r="J8" s="159" t="str">
        <f t="shared" ref="J8:J37" si="6">IF(T8="","",MOD(DAY(Q8),10))</f>
        <v/>
      </c>
      <c r="K8" s="160"/>
      <c r="L8" s="158" t="str">
        <f t="shared" ref="L8:L37" si="7">IF($R8="","",MID($R8,1,1))</f>
        <v/>
      </c>
      <c r="M8" s="161" t="str">
        <f t="shared" ref="M8:M37" si="8">IF($R8="","",MID($R8,2,1))</f>
        <v/>
      </c>
      <c r="N8" s="159" t="str">
        <f t="shared" ref="N8:N37" si="9">IF($R8="","",MID($R8,3,1))</f>
        <v/>
      </c>
      <c r="O8" s="334" t="str">
        <f>IF(R8="","",VLOOKUP(R8,$V$1:$W$77,2,FALSE))</f>
        <v/>
      </c>
      <c r="P8" s="224"/>
      <c r="Q8" s="162"/>
      <c r="R8" s="163"/>
      <c r="T8" s="164" t="str">
        <f t="shared" ref="T8:T37" si="10">IF(Q8="","",YEAR(Q8))</f>
        <v/>
      </c>
      <c r="V8" s="319" t="s">
        <v>660</v>
      </c>
      <c r="W8" s="321" t="s">
        <v>622</v>
      </c>
      <c r="AA8" s="165"/>
      <c r="AB8" s="165"/>
    </row>
    <row r="9" spans="1:30" ht="30" customHeight="1" x14ac:dyDescent="0.15">
      <c r="A9" s="315">
        <v>2</v>
      </c>
      <c r="B9" s="156"/>
      <c r="C9" s="156"/>
      <c r="D9" s="157" t="str">
        <f t="shared" si="0"/>
        <v/>
      </c>
      <c r="E9" s="158" t="str">
        <f t="shared" si="1"/>
        <v/>
      </c>
      <c r="F9" s="159" t="str">
        <f t="shared" si="2"/>
        <v/>
      </c>
      <c r="G9" s="158" t="str">
        <f t="shared" si="3"/>
        <v/>
      </c>
      <c r="H9" s="159" t="str">
        <f t="shared" si="4"/>
        <v/>
      </c>
      <c r="I9" s="158" t="str">
        <f t="shared" si="5"/>
        <v/>
      </c>
      <c r="J9" s="159" t="str">
        <f t="shared" si="6"/>
        <v/>
      </c>
      <c r="K9" s="160"/>
      <c r="L9" s="158" t="str">
        <f t="shared" si="7"/>
        <v/>
      </c>
      <c r="M9" s="161" t="str">
        <f t="shared" si="8"/>
        <v/>
      </c>
      <c r="N9" s="159" t="str">
        <f t="shared" si="9"/>
        <v/>
      </c>
      <c r="O9" s="334" t="str">
        <f t="shared" ref="O9:O37" si="11">IF(R9="","",VLOOKUP(R9,$V$1:$W$77,2,FALSE))</f>
        <v/>
      </c>
      <c r="P9" s="224"/>
      <c r="Q9" s="162"/>
      <c r="R9" s="163"/>
      <c r="T9" s="164" t="str">
        <f t="shared" si="10"/>
        <v/>
      </c>
      <c r="V9" s="319" t="s">
        <v>661</v>
      </c>
      <c r="W9" s="321" t="s">
        <v>623</v>
      </c>
      <c r="AA9" s="165"/>
      <c r="AB9" s="165"/>
    </row>
    <row r="10" spans="1:30" ht="30" customHeight="1" x14ac:dyDescent="0.15">
      <c r="A10" s="315">
        <v>3</v>
      </c>
      <c r="B10" s="156"/>
      <c r="C10" s="156"/>
      <c r="D10" s="157" t="str">
        <f t="shared" si="0"/>
        <v/>
      </c>
      <c r="E10" s="158" t="str">
        <f t="shared" si="1"/>
        <v/>
      </c>
      <c r="F10" s="159" t="str">
        <f t="shared" si="2"/>
        <v/>
      </c>
      <c r="G10" s="158" t="str">
        <f t="shared" si="3"/>
        <v/>
      </c>
      <c r="H10" s="159" t="str">
        <f t="shared" si="4"/>
        <v/>
      </c>
      <c r="I10" s="158" t="str">
        <f t="shared" si="5"/>
        <v/>
      </c>
      <c r="J10" s="159" t="str">
        <f t="shared" si="6"/>
        <v/>
      </c>
      <c r="K10" s="160"/>
      <c r="L10" s="158" t="str">
        <f t="shared" si="7"/>
        <v/>
      </c>
      <c r="M10" s="161" t="str">
        <f t="shared" si="8"/>
        <v/>
      </c>
      <c r="N10" s="159" t="str">
        <f t="shared" si="9"/>
        <v/>
      </c>
      <c r="O10" s="334" t="str">
        <f t="shared" si="11"/>
        <v/>
      </c>
      <c r="P10" s="224"/>
      <c r="Q10" s="162"/>
      <c r="R10" s="163"/>
      <c r="T10" s="164" t="str">
        <f t="shared" si="10"/>
        <v/>
      </c>
      <c r="V10" s="319" t="s">
        <v>662</v>
      </c>
      <c r="W10" s="321" t="s">
        <v>624</v>
      </c>
      <c r="AA10" s="165"/>
      <c r="AB10" s="165"/>
    </row>
    <row r="11" spans="1:30" ht="30" customHeight="1" x14ac:dyDescent="0.15">
      <c r="A11" s="315">
        <v>4</v>
      </c>
      <c r="B11" s="156"/>
      <c r="C11" s="156"/>
      <c r="D11" s="157" t="str">
        <f t="shared" si="0"/>
        <v/>
      </c>
      <c r="E11" s="158" t="str">
        <f t="shared" si="1"/>
        <v/>
      </c>
      <c r="F11" s="159" t="str">
        <f t="shared" si="2"/>
        <v/>
      </c>
      <c r="G11" s="158" t="str">
        <f t="shared" si="3"/>
        <v/>
      </c>
      <c r="H11" s="159" t="str">
        <f t="shared" si="4"/>
        <v/>
      </c>
      <c r="I11" s="158" t="str">
        <f t="shared" si="5"/>
        <v/>
      </c>
      <c r="J11" s="159" t="str">
        <f t="shared" si="6"/>
        <v/>
      </c>
      <c r="K11" s="160"/>
      <c r="L11" s="158" t="str">
        <f t="shared" si="7"/>
        <v/>
      </c>
      <c r="M11" s="161" t="str">
        <f t="shared" si="8"/>
        <v/>
      </c>
      <c r="N11" s="159" t="str">
        <f t="shared" si="9"/>
        <v/>
      </c>
      <c r="O11" s="334" t="str">
        <f t="shared" si="11"/>
        <v/>
      </c>
      <c r="P11" s="224"/>
      <c r="Q11" s="162"/>
      <c r="R11" s="163"/>
      <c r="T11" s="164" t="str">
        <f t="shared" si="10"/>
        <v/>
      </c>
      <c r="V11" s="319" t="s">
        <v>663</v>
      </c>
      <c r="W11" s="321" t="s">
        <v>625</v>
      </c>
      <c r="AA11" s="165"/>
      <c r="AB11" s="165"/>
    </row>
    <row r="12" spans="1:30" ht="30" customHeight="1" x14ac:dyDescent="0.15">
      <c r="A12" s="315">
        <v>5</v>
      </c>
      <c r="B12" s="156"/>
      <c r="C12" s="156"/>
      <c r="D12" s="157" t="str">
        <f t="shared" si="0"/>
        <v/>
      </c>
      <c r="E12" s="158" t="str">
        <f t="shared" si="1"/>
        <v/>
      </c>
      <c r="F12" s="159" t="str">
        <f t="shared" si="2"/>
        <v/>
      </c>
      <c r="G12" s="158" t="str">
        <f t="shared" si="3"/>
        <v/>
      </c>
      <c r="H12" s="159" t="str">
        <f t="shared" si="4"/>
        <v/>
      </c>
      <c r="I12" s="158" t="str">
        <f t="shared" si="5"/>
        <v/>
      </c>
      <c r="J12" s="159" t="str">
        <f t="shared" si="6"/>
        <v/>
      </c>
      <c r="K12" s="160"/>
      <c r="L12" s="158" t="str">
        <f t="shared" si="7"/>
        <v/>
      </c>
      <c r="M12" s="161" t="str">
        <f t="shared" si="8"/>
        <v/>
      </c>
      <c r="N12" s="159" t="str">
        <f t="shared" si="9"/>
        <v/>
      </c>
      <c r="O12" s="334" t="str">
        <f t="shared" si="11"/>
        <v/>
      </c>
      <c r="P12" s="224"/>
      <c r="Q12" s="162"/>
      <c r="R12" s="163"/>
      <c r="T12" s="164" t="str">
        <f t="shared" si="10"/>
        <v/>
      </c>
      <c r="V12" s="319" t="s">
        <v>664</v>
      </c>
      <c r="W12" s="321" t="s">
        <v>626</v>
      </c>
      <c r="AA12" s="165"/>
      <c r="AB12" s="165"/>
      <c r="AC12" s="165"/>
      <c r="AD12" s="165"/>
    </row>
    <row r="13" spans="1:30" ht="30" customHeight="1" x14ac:dyDescent="0.15">
      <c r="A13" s="315">
        <v>6</v>
      </c>
      <c r="B13" s="156"/>
      <c r="C13" s="156"/>
      <c r="D13" s="157" t="str">
        <f t="shared" si="0"/>
        <v/>
      </c>
      <c r="E13" s="158" t="str">
        <f t="shared" si="1"/>
        <v/>
      </c>
      <c r="F13" s="159" t="str">
        <f t="shared" si="2"/>
        <v/>
      </c>
      <c r="G13" s="158" t="str">
        <f t="shared" si="3"/>
        <v/>
      </c>
      <c r="H13" s="159" t="str">
        <f t="shared" si="4"/>
        <v/>
      </c>
      <c r="I13" s="158" t="str">
        <f t="shared" si="5"/>
        <v/>
      </c>
      <c r="J13" s="159" t="str">
        <f t="shared" si="6"/>
        <v/>
      </c>
      <c r="K13" s="160"/>
      <c r="L13" s="158" t="str">
        <f t="shared" si="7"/>
        <v/>
      </c>
      <c r="M13" s="161" t="str">
        <f t="shared" si="8"/>
        <v/>
      </c>
      <c r="N13" s="159" t="str">
        <f t="shared" si="9"/>
        <v/>
      </c>
      <c r="O13" s="334" t="str">
        <f t="shared" si="11"/>
        <v/>
      </c>
      <c r="P13" s="224"/>
      <c r="Q13" s="162"/>
      <c r="R13" s="163"/>
      <c r="T13" s="164" t="str">
        <f t="shared" si="10"/>
        <v/>
      </c>
      <c r="V13" s="319" t="s">
        <v>665</v>
      </c>
      <c r="W13" s="321" t="s">
        <v>627</v>
      </c>
      <c r="AA13" s="165"/>
      <c r="AB13" s="165"/>
    </row>
    <row r="14" spans="1:30" ht="30" customHeight="1" x14ac:dyDescent="0.15">
      <c r="A14" s="315">
        <v>7</v>
      </c>
      <c r="B14" s="156"/>
      <c r="C14" s="156"/>
      <c r="D14" s="157" t="str">
        <f t="shared" si="0"/>
        <v/>
      </c>
      <c r="E14" s="158" t="str">
        <f t="shared" si="1"/>
        <v/>
      </c>
      <c r="F14" s="159" t="str">
        <f t="shared" si="2"/>
        <v/>
      </c>
      <c r="G14" s="158" t="str">
        <f t="shared" si="3"/>
        <v/>
      </c>
      <c r="H14" s="159" t="str">
        <f t="shared" si="4"/>
        <v/>
      </c>
      <c r="I14" s="158" t="str">
        <f t="shared" si="5"/>
        <v/>
      </c>
      <c r="J14" s="159" t="str">
        <f t="shared" si="6"/>
        <v/>
      </c>
      <c r="K14" s="160"/>
      <c r="L14" s="158" t="str">
        <f t="shared" si="7"/>
        <v/>
      </c>
      <c r="M14" s="161" t="str">
        <f t="shared" si="8"/>
        <v/>
      </c>
      <c r="N14" s="159" t="str">
        <f t="shared" si="9"/>
        <v/>
      </c>
      <c r="O14" s="334" t="str">
        <f t="shared" si="11"/>
        <v/>
      </c>
      <c r="P14" s="224"/>
      <c r="Q14" s="162"/>
      <c r="R14" s="163"/>
      <c r="T14" s="164" t="str">
        <f t="shared" si="10"/>
        <v/>
      </c>
      <c r="V14" s="319" t="s">
        <v>666</v>
      </c>
      <c r="W14" s="321" t="s">
        <v>628</v>
      </c>
      <c r="AB14" s="165"/>
    </row>
    <row r="15" spans="1:30" ht="30" customHeight="1" x14ac:dyDescent="0.15">
      <c r="A15" s="315">
        <v>8</v>
      </c>
      <c r="B15" s="156"/>
      <c r="C15" s="156"/>
      <c r="D15" s="157" t="str">
        <f t="shared" si="0"/>
        <v/>
      </c>
      <c r="E15" s="158" t="str">
        <f t="shared" si="1"/>
        <v/>
      </c>
      <c r="F15" s="159" t="str">
        <f t="shared" si="2"/>
        <v/>
      </c>
      <c r="G15" s="158" t="str">
        <f t="shared" si="3"/>
        <v/>
      </c>
      <c r="H15" s="159" t="str">
        <f t="shared" si="4"/>
        <v/>
      </c>
      <c r="I15" s="158" t="str">
        <f t="shared" si="5"/>
        <v/>
      </c>
      <c r="J15" s="159" t="str">
        <f t="shared" si="6"/>
        <v/>
      </c>
      <c r="K15" s="160"/>
      <c r="L15" s="158" t="str">
        <f t="shared" si="7"/>
        <v/>
      </c>
      <c r="M15" s="161" t="str">
        <f t="shared" si="8"/>
        <v/>
      </c>
      <c r="N15" s="159" t="str">
        <f t="shared" si="9"/>
        <v/>
      </c>
      <c r="O15" s="334" t="str">
        <f t="shared" si="11"/>
        <v/>
      </c>
      <c r="P15" s="224"/>
      <c r="Q15" s="162"/>
      <c r="R15" s="163"/>
      <c r="T15" s="164" t="str">
        <f t="shared" si="10"/>
        <v/>
      </c>
      <c r="V15" s="319" t="s">
        <v>667</v>
      </c>
      <c r="W15" s="321" t="s">
        <v>629</v>
      </c>
      <c r="AB15" s="165"/>
    </row>
    <row r="16" spans="1:30" ht="30" customHeight="1" x14ac:dyDescent="0.15">
      <c r="A16" s="315">
        <v>9</v>
      </c>
      <c r="B16" s="156"/>
      <c r="C16" s="156"/>
      <c r="D16" s="157" t="str">
        <f t="shared" si="0"/>
        <v/>
      </c>
      <c r="E16" s="158" t="str">
        <f t="shared" si="1"/>
        <v/>
      </c>
      <c r="F16" s="159" t="str">
        <f t="shared" si="2"/>
        <v/>
      </c>
      <c r="G16" s="158" t="str">
        <f t="shared" si="3"/>
        <v/>
      </c>
      <c r="H16" s="159" t="str">
        <f t="shared" si="4"/>
        <v/>
      </c>
      <c r="I16" s="158" t="str">
        <f t="shared" si="5"/>
        <v/>
      </c>
      <c r="J16" s="159" t="str">
        <f t="shared" si="6"/>
        <v/>
      </c>
      <c r="K16" s="160"/>
      <c r="L16" s="158" t="str">
        <f t="shared" si="7"/>
        <v/>
      </c>
      <c r="M16" s="161" t="str">
        <f t="shared" si="8"/>
        <v/>
      </c>
      <c r="N16" s="159" t="str">
        <f t="shared" si="9"/>
        <v/>
      </c>
      <c r="O16" s="334" t="str">
        <f t="shared" si="11"/>
        <v/>
      </c>
      <c r="P16" s="224"/>
      <c r="Q16" s="162"/>
      <c r="R16" s="163"/>
      <c r="T16" s="164" t="str">
        <f t="shared" si="10"/>
        <v/>
      </c>
      <c r="V16" s="319" t="s">
        <v>668</v>
      </c>
      <c r="W16" s="321" t="s">
        <v>630</v>
      </c>
      <c r="AB16" s="165"/>
    </row>
    <row r="17" spans="1:28" ht="29.25" customHeight="1" x14ac:dyDescent="0.15">
      <c r="A17" s="315">
        <v>10</v>
      </c>
      <c r="B17" s="156"/>
      <c r="C17" s="156"/>
      <c r="D17" s="157" t="str">
        <f t="shared" si="0"/>
        <v/>
      </c>
      <c r="E17" s="158" t="str">
        <f t="shared" si="1"/>
        <v/>
      </c>
      <c r="F17" s="159" t="str">
        <f t="shared" si="2"/>
        <v/>
      </c>
      <c r="G17" s="158" t="str">
        <f t="shared" si="3"/>
        <v/>
      </c>
      <c r="H17" s="159" t="str">
        <f t="shared" si="4"/>
        <v/>
      </c>
      <c r="I17" s="158" t="str">
        <f t="shared" si="5"/>
        <v/>
      </c>
      <c r="J17" s="159" t="str">
        <f t="shared" si="6"/>
        <v/>
      </c>
      <c r="K17" s="160"/>
      <c r="L17" s="158" t="str">
        <f t="shared" si="7"/>
        <v/>
      </c>
      <c r="M17" s="161" t="str">
        <f t="shared" si="8"/>
        <v/>
      </c>
      <c r="N17" s="159" t="str">
        <f t="shared" si="9"/>
        <v/>
      </c>
      <c r="O17" s="334" t="str">
        <f t="shared" si="11"/>
        <v/>
      </c>
      <c r="P17" s="224"/>
      <c r="Q17" s="162"/>
      <c r="R17" s="163"/>
      <c r="T17" s="164" t="str">
        <f t="shared" si="10"/>
        <v/>
      </c>
      <c r="V17" s="319" t="s">
        <v>669</v>
      </c>
      <c r="W17" s="321" t="s">
        <v>631</v>
      </c>
      <c r="AB17" s="165"/>
    </row>
    <row r="18" spans="1:28" ht="29.25" customHeight="1" x14ac:dyDescent="0.15">
      <c r="A18" s="315">
        <v>11</v>
      </c>
      <c r="B18" s="372"/>
      <c r="C18" s="156"/>
      <c r="D18" s="157" t="str">
        <f t="shared" si="0"/>
        <v/>
      </c>
      <c r="E18" s="158" t="str">
        <f t="shared" si="1"/>
        <v/>
      </c>
      <c r="F18" s="159" t="str">
        <f t="shared" si="2"/>
        <v/>
      </c>
      <c r="G18" s="158" t="str">
        <f t="shared" si="3"/>
        <v/>
      </c>
      <c r="H18" s="159" t="str">
        <f t="shared" si="4"/>
        <v/>
      </c>
      <c r="I18" s="158" t="str">
        <f t="shared" si="5"/>
        <v/>
      </c>
      <c r="J18" s="159" t="str">
        <f t="shared" si="6"/>
        <v/>
      </c>
      <c r="K18" s="160"/>
      <c r="L18" s="158" t="str">
        <f t="shared" si="7"/>
        <v/>
      </c>
      <c r="M18" s="161" t="str">
        <f t="shared" si="8"/>
        <v/>
      </c>
      <c r="N18" s="159" t="str">
        <f t="shared" si="9"/>
        <v/>
      </c>
      <c r="O18" s="334" t="str">
        <f t="shared" si="11"/>
        <v/>
      </c>
      <c r="P18" s="224"/>
      <c r="Q18" s="162"/>
      <c r="R18" s="163"/>
      <c r="T18" s="164" t="str">
        <f t="shared" si="10"/>
        <v/>
      </c>
      <c r="V18" s="319" t="s">
        <v>670</v>
      </c>
      <c r="W18" s="321" t="s">
        <v>632</v>
      </c>
      <c r="AB18" s="165"/>
    </row>
    <row r="19" spans="1:28" ht="29.25" customHeight="1" x14ac:dyDescent="0.15">
      <c r="A19" s="315">
        <v>12</v>
      </c>
      <c r="B19" s="156"/>
      <c r="C19" s="156"/>
      <c r="D19" s="157" t="str">
        <f t="shared" si="0"/>
        <v/>
      </c>
      <c r="E19" s="158" t="str">
        <f t="shared" si="1"/>
        <v/>
      </c>
      <c r="F19" s="159" t="str">
        <f t="shared" si="2"/>
        <v/>
      </c>
      <c r="G19" s="158" t="str">
        <f t="shared" si="3"/>
        <v/>
      </c>
      <c r="H19" s="159" t="str">
        <f t="shared" si="4"/>
        <v/>
      </c>
      <c r="I19" s="158" t="str">
        <f t="shared" si="5"/>
        <v/>
      </c>
      <c r="J19" s="159" t="str">
        <f t="shared" si="6"/>
        <v/>
      </c>
      <c r="K19" s="160"/>
      <c r="L19" s="158" t="str">
        <f t="shared" si="7"/>
        <v/>
      </c>
      <c r="M19" s="161" t="str">
        <f t="shared" si="8"/>
        <v/>
      </c>
      <c r="N19" s="159" t="str">
        <f t="shared" si="9"/>
        <v/>
      </c>
      <c r="O19" s="334" t="str">
        <f t="shared" si="11"/>
        <v/>
      </c>
      <c r="P19" s="224"/>
      <c r="Q19" s="162"/>
      <c r="R19" s="163"/>
      <c r="T19" s="164" t="str">
        <f t="shared" si="10"/>
        <v/>
      </c>
      <c r="V19" s="319" t="s">
        <v>671</v>
      </c>
      <c r="W19" s="321" t="s">
        <v>633</v>
      </c>
      <c r="AB19" s="165"/>
    </row>
    <row r="20" spans="1:28" ht="29.25" customHeight="1" x14ac:dyDescent="0.15">
      <c r="A20" s="315">
        <v>13</v>
      </c>
      <c r="B20" s="156"/>
      <c r="C20" s="156"/>
      <c r="D20" s="157" t="str">
        <f t="shared" si="0"/>
        <v/>
      </c>
      <c r="E20" s="158" t="str">
        <f t="shared" si="1"/>
        <v/>
      </c>
      <c r="F20" s="159" t="str">
        <f t="shared" si="2"/>
        <v/>
      </c>
      <c r="G20" s="158" t="str">
        <f t="shared" si="3"/>
        <v/>
      </c>
      <c r="H20" s="159" t="str">
        <f t="shared" si="4"/>
        <v/>
      </c>
      <c r="I20" s="158" t="str">
        <f t="shared" si="5"/>
        <v/>
      </c>
      <c r="J20" s="159" t="str">
        <f t="shared" si="6"/>
        <v/>
      </c>
      <c r="K20" s="160"/>
      <c r="L20" s="158" t="str">
        <f t="shared" si="7"/>
        <v/>
      </c>
      <c r="M20" s="161" t="str">
        <f t="shared" si="8"/>
        <v/>
      </c>
      <c r="N20" s="159" t="str">
        <f t="shared" si="9"/>
        <v/>
      </c>
      <c r="O20" s="334" t="str">
        <f t="shared" si="11"/>
        <v/>
      </c>
      <c r="P20" s="224"/>
      <c r="Q20" s="162"/>
      <c r="R20" s="163"/>
      <c r="T20" s="164" t="str">
        <f t="shared" si="10"/>
        <v/>
      </c>
      <c r="V20" s="319" t="s">
        <v>672</v>
      </c>
      <c r="W20" s="321" t="s">
        <v>634</v>
      </c>
      <c r="AB20" s="165"/>
    </row>
    <row r="21" spans="1:28" ht="29.25" customHeight="1" x14ac:dyDescent="0.15">
      <c r="A21" s="315">
        <v>14</v>
      </c>
      <c r="B21" s="156"/>
      <c r="C21" s="156"/>
      <c r="D21" s="157" t="str">
        <f t="shared" si="0"/>
        <v/>
      </c>
      <c r="E21" s="158" t="str">
        <f t="shared" si="1"/>
        <v/>
      </c>
      <c r="F21" s="159" t="str">
        <f t="shared" si="2"/>
        <v/>
      </c>
      <c r="G21" s="158" t="str">
        <f t="shared" si="3"/>
        <v/>
      </c>
      <c r="H21" s="159" t="str">
        <f t="shared" si="4"/>
        <v/>
      </c>
      <c r="I21" s="158" t="str">
        <f t="shared" si="5"/>
        <v/>
      </c>
      <c r="J21" s="159" t="str">
        <f t="shared" si="6"/>
        <v/>
      </c>
      <c r="K21" s="160"/>
      <c r="L21" s="158" t="str">
        <f t="shared" si="7"/>
        <v/>
      </c>
      <c r="M21" s="161" t="str">
        <f t="shared" si="8"/>
        <v/>
      </c>
      <c r="N21" s="159" t="str">
        <f t="shared" si="9"/>
        <v/>
      </c>
      <c r="O21" s="334" t="str">
        <f>IF(R21="","",VLOOKUP(R21,$V$1:$W$77,2,FALSE))</f>
        <v/>
      </c>
      <c r="P21" s="224"/>
      <c r="Q21" s="162"/>
      <c r="R21" s="163"/>
      <c r="T21" s="164" t="str">
        <f t="shared" si="10"/>
        <v/>
      </c>
      <c r="V21" s="319" t="s">
        <v>673</v>
      </c>
      <c r="W21" s="321" t="s">
        <v>904</v>
      </c>
      <c r="AB21" s="165"/>
    </row>
    <row r="22" spans="1:28" ht="29.25" customHeight="1" x14ac:dyDescent="0.15">
      <c r="A22" s="315">
        <v>15</v>
      </c>
      <c r="B22" s="156"/>
      <c r="C22" s="156"/>
      <c r="D22" s="157" t="str">
        <f t="shared" si="0"/>
        <v/>
      </c>
      <c r="E22" s="158" t="str">
        <f t="shared" si="1"/>
        <v/>
      </c>
      <c r="F22" s="159" t="str">
        <f t="shared" si="2"/>
        <v/>
      </c>
      <c r="G22" s="158" t="str">
        <f t="shared" si="3"/>
        <v/>
      </c>
      <c r="H22" s="159" t="str">
        <f t="shared" si="4"/>
        <v/>
      </c>
      <c r="I22" s="158" t="str">
        <f t="shared" si="5"/>
        <v/>
      </c>
      <c r="J22" s="159" t="str">
        <f t="shared" si="6"/>
        <v/>
      </c>
      <c r="K22" s="160"/>
      <c r="L22" s="158" t="str">
        <f t="shared" si="7"/>
        <v/>
      </c>
      <c r="M22" s="161" t="str">
        <f t="shared" si="8"/>
        <v/>
      </c>
      <c r="N22" s="159" t="str">
        <f t="shared" si="9"/>
        <v/>
      </c>
      <c r="O22" s="334" t="str">
        <f t="shared" si="11"/>
        <v/>
      </c>
      <c r="P22" s="224"/>
      <c r="Q22" s="162"/>
      <c r="R22" s="163"/>
      <c r="T22" s="164" t="str">
        <f t="shared" si="10"/>
        <v/>
      </c>
      <c r="V22" s="319" t="s">
        <v>674</v>
      </c>
      <c r="W22" s="321" t="s">
        <v>646</v>
      </c>
      <c r="AB22" s="165"/>
    </row>
    <row r="23" spans="1:28" ht="29.25" customHeight="1" x14ac:dyDescent="0.15">
      <c r="A23" s="315">
        <v>16</v>
      </c>
      <c r="B23" s="156"/>
      <c r="C23" s="156"/>
      <c r="D23" s="157" t="str">
        <f t="shared" si="0"/>
        <v/>
      </c>
      <c r="E23" s="158" t="str">
        <f t="shared" si="1"/>
        <v/>
      </c>
      <c r="F23" s="159" t="str">
        <f t="shared" si="2"/>
        <v/>
      </c>
      <c r="G23" s="158" t="str">
        <f t="shared" si="3"/>
        <v/>
      </c>
      <c r="H23" s="159" t="str">
        <f t="shared" si="4"/>
        <v/>
      </c>
      <c r="I23" s="158" t="str">
        <f t="shared" si="5"/>
        <v/>
      </c>
      <c r="J23" s="159" t="str">
        <f t="shared" si="6"/>
        <v/>
      </c>
      <c r="K23" s="160"/>
      <c r="L23" s="158" t="str">
        <f t="shared" si="7"/>
        <v/>
      </c>
      <c r="M23" s="161" t="str">
        <f t="shared" si="8"/>
        <v/>
      </c>
      <c r="N23" s="159" t="str">
        <f t="shared" si="9"/>
        <v/>
      </c>
      <c r="O23" s="334" t="str">
        <f t="shared" si="11"/>
        <v/>
      </c>
      <c r="P23" s="224"/>
      <c r="Q23" s="162"/>
      <c r="R23" s="163"/>
      <c r="T23" s="164" t="str">
        <f t="shared" si="10"/>
        <v/>
      </c>
      <c r="V23" s="319" t="s">
        <v>675</v>
      </c>
      <c r="W23" s="321" t="s">
        <v>903</v>
      </c>
      <c r="AB23" s="165"/>
    </row>
    <row r="24" spans="1:28" ht="29.25" customHeight="1" x14ac:dyDescent="0.15">
      <c r="A24" s="315">
        <v>17</v>
      </c>
      <c r="B24" s="156"/>
      <c r="C24" s="156"/>
      <c r="D24" s="157" t="str">
        <f t="shared" si="0"/>
        <v/>
      </c>
      <c r="E24" s="158" t="str">
        <f t="shared" si="1"/>
        <v/>
      </c>
      <c r="F24" s="159" t="str">
        <f t="shared" si="2"/>
        <v/>
      </c>
      <c r="G24" s="158" t="str">
        <f t="shared" si="3"/>
        <v/>
      </c>
      <c r="H24" s="159" t="str">
        <f t="shared" si="4"/>
        <v/>
      </c>
      <c r="I24" s="158" t="str">
        <f t="shared" si="5"/>
        <v/>
      </c>
      <c r="J24" s="159" t="str">
        <f t="shared" si="6"/>
        <v/>
      </c>
      <c r="K24" s="160"/>
      <c r="L24" s="158" t="str">
        <f t="shared" si="7"/>
        <v/>
      </c>
      <c r="M24" s="161" t="str">
        <f t="shared" si="8"/>
        <v/>
      </c>
      <c r="N24" s="159" t="str">
        <f t="shared" si="9"/>
        <v/>
      </c>
      <c r="O24" s="334" t="str">
        <f t="shared" si="11"/>
        <v/>
      </c>
      <c r="P24" s="224"/>
      <c r="Q24" s="162"/>
      <c r="R24" s="163"/>
      <c r="T24" s="164" t="str">
        <f t="shared" si="10"/>
        <v/>
      </c>
      <c r="V24" s="319" t="s">
        <v>676</v>
      </c>
      <c r="W24" s="321" t="s">
        <v>677</v>
      </c>
      <c r="AB24" s="165"/>
    </row>
    <row r="25" spans="1:28" ht="29.25" customHeight="1" x14ac:dyDescent="0.15">
      <c r="A25" s="315">
        <v>18</v>
      </c>
      <c r="B25" s="156"/>
      <c r="C25" s="156"/>
      <c r="D25" s="157" t="str">
        <f t="shared" si="0"/>
        <v/>
      </c>
      <c r="E25" s="158" t="str">
        <f t="shared" si="1"/>
        <v/>
      </c>
      <c r="F25" s="159" t="str">
        <f t="shared" si="2"/>
        <v/>
      </c>
      <c r="G25" s="158" t="str">
        <f t="shared" si="3"/>
        <v/>
      </c>
      <c r="H25" s="159" t="str">
        <f t="shared" si="4"/>
        <v/>
      </c>
      <c r="I25" s="158" t="str">
        <f t="shared" si="5"/>
        <v/>
      </c>
      <c r="J25" s="159" t="str">
        <f t="shared" si="6"/>
        <v/>
      </c>
      <c r="K25" s="160"/>
      <c r="L25" s="158" t="str">
        <f t="shared" si="7"/>
        <v/>
      </c>
      <c r="M25" s="161" t="str">
        <f t="shared" si="8"/>
        <v/>
      </c>
      <c r="N25" s="159" t="str">
        <f t="shared" si="9"/>
        <v/>
      </c>
      <c r="O25" s="334" t="str">
        <f t="shared" si="11"/>
        <v/>
      </c>
      <c r="P25" s="224"/>
      <c r="Q25" s="162"/>
      <c r="R25" s="163"/>
      <c r="T25" s="164" t="str">
        <f t="shared" si="10"/>
        <v/>
      </c>
      <c r="V25" s="319" t="s">
        <v>678</v>
      </c>
      <c r="W25" s="321" t="s">
        <v>635</v>
      </c>
      <c r="AB25" s="165"/>
    </row>
    <row r="26" spans="1:28" ht="29.25" customHeight="1" x14ac:dyDescent="0.15">
      <c r="A26" s="315">
        <v>19</v>
      </c>
      <c r="B26" s="156"/>
      <c r="C26" s="156"/>
      <c r="D26" s="157" t="str">
        <f t="shared" si="0"/>
        <v/>
      </c>
      <c r="E26" s="158" t="str">
        <f t="shared" si="1"/>
        <v/>
      </c>
      <c r="F26" s="159" t="str">
        <f t="shared" si="2"/>
        <v/>
      </c>
      <c r="G26" s="158" t="str">
        <f t="shared" si="3"/>
        <v/>
      </c>
      <c r="H26" s="159" t="str">
        <f t="shared" si="4"/>
        <v/>
      </c>
      <c r="I26" s="158" t="str">
        <f t="shared" si="5"/>
        <v/>
      </c>
      <c r="J26" s="159" t="str">
        <f t="shared" si="6"/>
        <v/>
      </c>
      <c r="K26" s="160"/>
      <c r="L26" s="158" t="str">
        <f t="shared" si="7"/>
        <v/>
      </c>
      <c r="M26" s="161" t="str">
        <f t="shared" si="8"/>
        <v/>
      </c>
      <c r="N26" s="159" t="str">
        <f t="shared" si="9"/>
        <v/>
      </c>
      <c r="O26" s="334" t="str">
        <f t="shared" si="11"/>
        <v/>
      </c>
      <c r="P26" s="224"/>
      <c r="Q26" s="162"/>
      <c r="R26" s="163"/>
      <c r="T26" s="164" t="str">
        <f t="shared" si="10"/>
        <v/>
      </c>
      <c r="V26" s="319" t="s">
        <v>679</v>
      </c>
      <c r="W26" s="321" t="s">
        <v>905</v>
      </c>
      <c r="AB26" s="165"/>
    </row>
    <row r="27" spans="1:28" ht="29.25" customHeight="1" x14ac:dyDescent="0.15">
      <c r="A27" s="315">
        <v>20</v>
      </c>
      <c r="B27" s="156"/>
      <c r="C27" s="156"/>
      <c r="D27" s="157" t="str">
        <f t="shared" si="0"/>
        <v/>
      </c>
      <c r="E27" s="158" t="str">
        <f t="shared" si="1"/>
        <v/>
      </c>
      <c r="F27" s="159" t="str">
        <f t="shared" si="2"/>
        <v/>
      </c>
      <c r="G27" s="158" t="str">
        <f t="shared" si="3"/>
        <v/>
      </c>
      <c r="H27" s="159" t="str">
        <f t="shared" si="4"/>
        <v/>
      </c>
      <c r="I27" s="158" t="str">
        <f t="shared" si="5"/>
        <v/>
      </c>
      <c r="J27" s="159" t="str">
        <f t="shared" si="6"/>
        <v/>
      </c>
      <c r="K27" s="160"/>
      <c r="L27" s="158" t="str">
        <f t="shared" si="7"/>
        <v/>
      </c>
      <c r="M27" s="161" t="str">
        <f t="shared" si="8"/>
        <v/>
      </c>
      <c r="N27" s="159" t="str">
        <f t="shared" si="9"/>
        <v/>
      </c>
      <c r="O27" s="334" t="str">
        <f t="shared" si="11"/>
        <v/>
      </c>
      <c r="P27" s="224"/>
      <c r="Q27" s="162"/>
      <c r="R27" s="163"/>
      <c r="T27" s="164" t="str">
        <f t="shared" si="10"/>
        <v/>
      </c>
      <c r="V27" s="319" t="s">
        <v>680</v>
      </c>
      <c r="W27" s="321" t="s">
        <v>681</v>
      </c>
      <c r="AB27" s="165"/>
    </row>
    <row r="28" spans="1:28" ht="29.25" customHeight="1" x14ac:dyDescent="0.15">
      <c r="A28" s="315">
        <v>21</v>
      </c>
      <c r="B28" s="156"/>
      <c r="C28" s="156"/>
      <c r="D28" s="157" t="str">
        <f t="shared" si="0"/>
        <v/>
      </c>
      <c r="E28" s="158" t="str">
        <f t="shared" si="1"/>
        <v/>
      </c>
      <c r="F28" s="159" t="str">
        <f t="shared" si="2"/>
        <v/>
      </c>
      <c r="G28" s="158" t="str">
        <f t="shared" si="3"/>
        <v/>
      </c>
      <c r="H28" s="159" t="str">
        <f t="shared" si="4"/>
        <v/>
      </c>
      <c r="I28" s="158" t="str">
        <f t="shared" si="5"/>
        <v/>
      </c>
      <c r="J28" s="159" t="str">
        <f t="shared" si="6"/>
        <v/>
      </c>
      <c r="K28" s="160"/>
      <c r="L28" s="158" t="str">
        <f t="shared" si="7"/>
        <v/>
      </c>
      <c r="M28" s="161" t="str">
        <f t="shared" si="8"/>
        <v/>
      </c>
      <c r="N28" s="159" t="str">
        <f t="shared" si="9"/>
        <v/>
      </c>
      <c r="O28" s="334" t="str">
        <f t="shared" si="11"/>
        <v/>
      </c>
      <c r="P28" s="224"/>
      <c r="Q28" s="162"/>
      <c r="R28" s="163"/>
      <c r="T28" s="164" t="str">
        <f t="shared" si="10"/>
        <v/>
      </c>
      <c r="V28" s="319" t="s">
        <v>682</v>
      </c>
      <c r="W28" s="321" t="s">
        <v>647</v>
      </c>
      <c r="AB28" s="165"/>
    </row>
    <row r="29" spans="1:28" ht="29.25" customHeight="1" x14ac:dyDescent="0.15">
      <c r="A29" s="315">
        <v>22</v>
      </c>
      <c r="B29" s="156"/>
      <c r="C29" s="156"/>
      <c r="D29" s="157" t="str">
        <f t="shared" si="0"/>
        <v/>
      </c>
      <c r="E29" s="158" t="str">
        <f t="shared" si="1"/>
        <v/>
      </c>
      <c r="F29" s="159" t="str">
        <f t="shared" si="2"/>
        <v/>
      </c>
      <c r="G29" s="158" t="str">
        <f t="shared" si="3"/>
        <v/>
      </c>
      <c r="H29" s="159" t="str">
        <f t="shared" si="4"/>
        <v/>
      </c>
      <c r="I29" s="158" t="str">
        <f t="shared" si="5"/>
        <v/>
      </c>
      <c r="J29" s="159" t="str">
        <f t="shared" si="6"/>
        <v/>
      </c>
      <c r="K29" s="160"/>
      <c r="L29" s="158" t="str">
        <f t="shared" si="7"/>
        <v/>
      </c>
      <c r="M29" s="161" t="str">
        <f t="shared" si="8"/>
        <v/>
      </c>
      <c r="N29" s="159" t="str">
        <f t="shared" si="9"/>
        <v/>
      </c>
      <c r="O29" s="334" t="str">
        <f t="shared" si="11"/>
        <v/>
      </c>
      <c r="P29" s="224"/>
      <c r="Q29" s="162"/>
      <c r="R29" s="163"/>
      <c r="T29" s="164" t="str">
        <f t="shared" si="10"/>
        <v/>
      </c>
      <c r="V29" s="319" t="s">
        <v>843</v>
      </c>
      <c r="W29" s="321" t="s">
        <v>648</v>
      </c>
      <c r="AB29" s="165"/>
    </row>
    <row r="30" spans="1:28" ht="29.25" customHeight="1" x14ac:dyDescent="0.15">
      <c r="A30" s="315">
        <v>23</v>
      </c>
      <c r="B30" s="156"/>
      <c r="C30" s="156"/>
      <c r="D30" s="157" t="str">
        <f t="shared" si="0"/>
        <v/>
      </c>
      <c r="E30" s="158" t="str">
        <f t="shared" si="1"/>
        <v/>
      </c>
      <c r="F30" s="159" t="str">
        <f t="shared" si="2"/>
        <v/>
      </c>
      <c r="G30" s="158" t="str">
        <f t="shared" si="3"/>
        <v/>
      </c>
      <c r="H30" s="159" t="str">
        <f t="shared" si="4"/>
        <v/>
      </c>
      <c r="I30" s="158" t="str">
        <f t="shared" si="5"/>
        <v/>
      </c>
      <c r="J30" s="159" t="str">
        <f t="shared" si="6"/>
        <v/>
      </c>
      <c r="K30" s="160"/>
      <c r="L30" s="158" t="str">
        <f t="shared" si="7"/>
        <v/>
      </c>
      <c r="M30" s="161" t="str">
        <f t="shared" si="8"/>
        <v/>
      </c>
      <c r="N30" s="159" t="str">
        <f t="shared" si="9"/>
        <v/>
      </c>
      <c r="O30" s="334" t="str">
        <f t="shared" si="11"/>
        <v/>
      </c>
      <c r="P30" s="224"/>
      <c r="Q30" s="162"/>
      <c r="R30" s="163"/>
      <c r="T30" s="164" t="str">
        <f t="shared" si="10"/>
        <v/>
      </c>
      <c r="V30" s="319" t="s">
        <v>683</v>
      </c>
      <c r="W30" s="321" t="s">
        <v>636</v>
      </c>
    </row>
    <row r="31" spans="1:28" ht="29.25" customHeight="1" x14ac:dyDescent="0.15">
      <c r="A31" s="315">
        <v>24</v>
      </c>
      <c r="B31" s="156"/>
      <c r="C31" s="156"/>
      <c r="D31" s="157" t="str">
        <f t="shared" si="0"/>
        <v/>
      </c>
      <c r="E31" s="158" t="str">
        <f t="shared" si="1"/>
        <v/>
      </c>
      <c r="F31" s="159" t="str">
        <f t="shared" si="2"/>
        <v/>
      </c>
      <c r="G31" s="158" t="str">
        <f t="shared" si="3"/>
        <v/>
      </c>
      <c r="H31" s="159" t="str">
        <f t="shared" si="4"/>
        <v/>
      </c>
      <c r="I31" s="158" t="str">
        <f t="shared" si="5"/>
        <v/>
      </c>
      <c r="J31" s="159" t="str">
        <f t="shared" si="6"/>
        <v/>
      </c>
      <c r="K31" s="160"/>
      <c r="L31" s="158" t="str">
        <f t="shared" si="7"/>
        <v/>
      </c>
      <c r="M31" s="161" t="str">
        <f t="shared" si="8"/>
        <v/>
      </c>
      <c r="N31" s="159" t="str">
        <f t="shared" si="9"/>
        <v/>
      </c>
      <c r="O31" s="334" t="str">
        <f t="shared" si="11"/>
        <v/>
      </c>
      <c r="P31" s="224"/>
      <c r="Q31" s="162"/>
      <c r="R31" s="163"/>
      <c r="T31" s="164" t="str">
        <f t="shared" si="10"/>
        <v/>
      </c>
      <c r="V31" s="319" t="s">
        <v>684</v>
      </c>
      <c r="W31" s="321" t="s">
        <v>637</v>
      </c>
    </row>
    <row r="32" spans="1:28" ht="29.25" customHeight="1" x14ac:dyDescent="0.15">
      <c r="A32" s="315">
        <v>25</v>
      </c>
      <c r="B32" s="156"/>
      <c r="C32" s="156"/>
      <c r="D32" s="157" t="str">
        <f t="shared" si="0"/>
        <v/>
      </c>
      <c r="E32" s="158" t="str">
        <f t="shared" si="1"/>
        <v/>
      </c>
      <c r="F32" s="159" t="str">
        <f t="shared" si="2"/>
        <v/>
      </c>
      <c r="G32" s="158" t="str">
        <f t="shared" si="3"/>
        <v/>
      </c>
      <c r="H32" s="159" t="str">
        <f t="shared" si="4"/>
        <v/>
      </c>
      <c r="I32" s="158" t="str">
        <f t="shared" si="5"/>
        <v/>
      </c>
      <c r="J32" s="159" t="str">
        <f t="shared" si="6"/>
        <v/>
      </c>
      <c r="K32" s="160"/>
      <c r="L32" s="158" t="str">
        <f t="shared" si="7"/>
        <v/>
      </c>
      <c r="M32" s="161" t="str">
        <f t="shared" si="8"/>
        <v/>
      </c>
      <c r="N32" s="159" t="str">
        <f t="shared" si="9"/>
        <v/>
      </c>
      <c r="O32" s="334" t="str">
        <f t="shared" si="11"/>
        <v/>
      </c>
      <c r="P32" s="224"/>
      <c r="Q32" s="162"/>
      <c r="R32" s="163"/>
      <c r="T32" s="164" t="str">
        <f t="shared" si="10"/>
        <v/>
      </c>
      <c r="V32" s="319" t="s">
        <v>685</v>
      </c>
      <c r="W32" s="168" t="s">
        <v>638</v>
      </c>
    </row>
    <row r="33" spans="1:23" ht="29.25" customHeight="1" x14ac:dyDescent="0.15">
      <c r="A33" s="315">
        <v>26</v>
      </c>
      <c r="B33" s="156"/>
      <c r="C33" s="156"/>
      <c r="D33" s="157" t="str">
        <f t="shared" si="0"/>
        <v/>
      </c>
      <c r="E33" s="158" t="str">
        <f t="shared" si="1"/>
        <v/>
      </c>
      <c r="F33" s="159" t="str">
        <f t="shared" si="2"/>
        <v/>
      </c>
      <c r="G33" s="158" t="str">
        <f t="shared" si="3"/>
        <v/>
      </c>
      <c r="H33" s="159" t="str">
        <f t="shared" si="4"/>
        <v/>
      </c>
      <c r="I33" s="158" t="str">
        <f t="shared" si="5"/>
        <v/>
      </c>
      <c r="J33" s="159" t="str">
        <f t="shared" si="6"/>
        <v/>
      </c>
      <c r="K33" s="160"/>
      <c r="L33" s="158" t="str">
        <f t="shared" si="7"/>
        <v/>
      </c>
      <c r="M33" s="161" t="str">
        <f t="shared" si="8"/>
        <v/>
      </c>
      <c r="N33" s="159" t="str">
        <f t="shared" si="9"/>
        <v/>
      </c>
      <c r="O33" s="334" t="str">
        <f t="shared" si="11"/>
        <v/>
      </c>
      <c r="P33" s="224"/>
      <c r="Q33" s="162"/>
      <c r="R33" s="163"/>
      <c r="T33" s="164" t="str">
        <f t="shared" si="10"/>
        <v/>
      </c>
      <c r="V33" s="319" t="s">
        <v>686</v>
      </c>
      <c r="W33" s="321" t="s">
        <v>639</v>
      </c>
    </row>
    <row r="34" spans="1:23" ht="29.25" customHeight="1" x14ac:dyDescent="0.15">
      <c r="A34" s="315">
        <v>27</v>
      </c>
      <c r="B34" s="156"/>
      <c r="C34" s="156"/>
      <c r="D34" s="157" t="str">
        <f t="shared" si="0"/>
        <v/>
      </c>
      <c r="E34" s="158" t="str">
        <f t="shared" si="1"/>
        <v/>
      </c>
      <c r="F34" s="159" t="str">
        <f t="shared" si="2"/>
        <v/>
      </c>
      <c r="G34" s="158" t="str">
        <f t="shared" si="3"/>
        <v/>
      </c>
      <c r="H34" s="159" t="str">
        <f t="shared" si="4"/>
        <v/>
      </c>
      <c r="I34" s="158" t="str">
        <f t="shared" si="5"/>
        <v/>
      </c>
      <c r="J34" s="159" t="str">
        <f t="shared" si="6"/>
        <v/>
      </c>
      <c r="K34" s="160"/>
      <c r="L34" s="158" t="str">
        <f t="shared" si="7"/>
        <v/>
      </c>
      <c r="M34" s="161" t="str">
        <f t="shared" si="8"/>
        <v/>
      </c>
      <c r="N34" s="159" t="str">
        <f t="shared" si="9"/>
        <v/>
      </c>
      <c r="O34" s="334" t="str">
        <f t="shared" si="11"/>
        <v/>
      </c>
      <c r="P34" s="224"/>
      <c r="Q34" s="162"/>
      <c r="R34" s="163"/>
      <c r="T34" s="164" t="str">
        <f t="shared" si="10"/>
        <v/>
      </c>
      <c r="V34" s="319" t="s">
        <v>687</v>
      </c>
      <c r="W34" s="321" t="s">
        <v>640</v>
      </c>
    </row>
    <row r="35" spans="1:23" ht="29.25" customHeight="1" x14ac:dyDescent="0.15">
      <c r="A35" s="315">
        <v>28</v>
      </c>
      <c r="B35" s="156"/>
      <c r="C35" s="156"/>
      <c r="D35" s="157" t="str">
        <f t="shared" si="0"/>
        <v/>
      </c>
      <c r="E35" s="158" t="str">
        <f t="shared" si="1"/>
        <v/>
      </c>
      <c r="F35" s="159" t="str">
        <f t="shared" si="2"/>
        <v/>
      </c>
      <c r="G35" s="158" t="str">
        <f t="shared" si="3"/>
        <v/>
      </c>
      <c r="H35" s="159" t="str">
        <f t="shared" si="4"/>
        <v/>
      </c>
      <c r="I35" s="158" t="str">
        <f t="shared" si="5"/>
        <v/>
      </c>
      <c r="J35" s="159" t="str">
        <f t="shared" si="6"/>
        <v/>
      </c>
      <c r="K35" s="160"/>
      <c r="L35" s="158" t="str">
        <f t="shared" si="7"/>
        <v/>
      </c>
      <c r="M35" s="161" t="str">
        <f t="shared" si="8"/>
        <v/>
      </c>
      <c r="N35" s="159" t="str">
        <f t="shared" si="9"/>
        <v/>
      </c>
      <c r="O35" s="334" t="str">
        <f t="shared" si="11"/>
        <v/>
      </c>
      <c r="P35" s="224"/>
      <c r="Q35" s="162"/>
      <c r="R35" s="163"/>
      <c r="T35" s="164" t="str">
        <f t="shared" si="10"/>
        <v/>
      </c>
      <c r="V35" s="319" t="s">
        <v>688</v>
      </c>
      <c r="W35" s="321" t="s">
        <v>641</v>
      </c>
    </row>
    <row r="36" spans="1:23" ht="29.25" customHeight="1" x14ac:dyDescent="0.15">
      <c r="A36" s="315">
        <v>29</v>
      </c>
      <c r="B36" s="156"/>
      <c r="C36" s="156"/>
      <c r="D36" s="157" t="str">
        <f t="shared" si="0"/>
        <v/>
      </c>
      <c r="E36" s="158" t="str">
        <f t="shared" si="1"/>
        <v/>
      </c>
      <c r="F36" s="159" t="str">
        <f t="shared" si="2"/>
        <v/>
      </c>
      <c r="G36" s="158" t="str">
        <f t="shared" si="3"/>
        <v/>
      </c>
      <c r="H36" s="159" t="str">
        <f t="shared" si="4"/>
        <v/>
      </c>
      <c r="I36" s="158" t="str">
        <f t="shared" si="5"/>
        <v/>
      </c>
      <c r="J36" s="159" t="str">
        <f t="shared" si="6"/>
        <v/>
      </c>
      <c r="K36" s="160"/>
      <c r="L36" s="158" t="str">
        <f t="shared" si="7"/>
        <v/>
      </c>
      <c r="M36" s="161" t="str">
        <f t="shared" si="8"/>
        <v/>
      </c>
      <c r="N36" s="159" t="str">
        <f t="shared" si="9"/>
        <v/>
      </c>
      <c r="O36" s="334" t="str">
        <f t="shared" si="11"/>
        <v/>
      </c>
      <c r="P36" s="224"/>
      <c r="Q36" s="162"/>
      <c r="R36" s="163"/>
      <c r="T36" s="164" t="str">
        <f t="shared" si="10"/>
        <v/>
      </c>
      <c r="V36" s="319" t="s">
        <v>689</v>
      </c>
      <c r="W36" s="321" t="s">
        <v>642</v>
      </c>
    </row>
    <row r="37" spans="1:23" ht="29.25" customHeight="1" x14ac:dyDescent="0.15">
      <c r="A37" s="315">
        <v>30</v>
      </c>
      <c r="B37" s="317"/>
      <c r="C37" s="317"/>
      <c r="D37" s="157" t="str">
        <f t="shared" si="0"/>
        <v/>
      </c>
      <c r="E37" s="158" t="str">
        <f t="shared" si="1"/>
        <v/>
      </c>
      <c r="F37" s="159" t="str">
        <f t="shared" si="2"/>
        <v/>
      </c>
      <c r="G37" s="158" t="str">
        <f t="shared" si="3"/>
        <v/>
      </c>
      <c r="H37" s="159" t="str">
        <f t="shared" si="4"/>
        <v/>
      </c>
      <c r="I37" s="158" t="str">
        <f t="shared" si="5"/>
        <v/>
      </c>
      <c r="J37" s="159" t="str">
        <f t="shared" si="6"/>
        <v/>
      </c>
      <c r="K37" s="160"/>
      <c r="L37" s="158" t="str">
        <f t="shared" si="7"/>
        <v/>
      </c>
      <c r="M37" s="161" t="str">
        <f t="shared" si="8"/>
        <v/>
      </c>
      <c r="N37" s="159" t="str">
        <f t="shared" si="9"/>
        <v/>
      </c>
      <c r="O37" s="334" t="str">
        <f t="shared" si="11"/>
        <v/>
      </c>
      <c r="P37" s="224"/>
      <c r="Q37" s="162"/>
      <c r="R37" s="163"/>
      <c r="T37" s="164" t="str">
        <f t="shared" si="10"/>
        <v/>
      </c>
      <c r="V37" s="319" t="s">
        <v>690</v>
      </c>
      <c r="W37" s="321" t="s">
        <v>643</v>
      </c>
    </row>
    <row r="38" spans="1:23" x14ac:dyDescent="0.15">
      <c r="V38" s="319" t="s">
        <v>691</v>
      </c>
      <c r="W38" s="321" t="s">
        <v>644</v>
      </c>
    </row>
    <row r="39" spans="1:23" ht="15.75" customHeight="1" x14ac:dyDescent="0.15">
      <c r="A39" s="152" t="s">
        <v>692</v>
      </c>
      <c r="B39" s="152" t="s">
        <v>444</v>
      </c>
      <c r="V39" s="322" t="s">
        <v>693</v>
      </c>
      <c r="W39" s="321" t="s">
        <v>645</v>
      </c>
    </row>
    <row r="40" spans="1:23" ht="15.75" customHeight="1" x14ac:dyDescent="0.15">
      <c r="A40" s="137" t="s">
        <v>692</v>
      </c>
      <c r="B40" s="137" t="s">
        <v>443</v>
      </c>
      <c r="V40" s="322" t="s">
        <v>694</v>
      </c>
      <c r="W40" s="321" t="s">
        <v>601</v>
      </c>
    </row>
    <row r="41" spans="1:23" ht="15.75" customHeight="1" x14ac:dyDescent="0.15">
      <c r="A41" s="152" t="s">
        <v>8</v>
      </c>
      <c r="B41" s="152" t="s">
        <v>901</v>
      </c>
      <c r="V41" s="322" t="s">
        <v>695</v>
      </c>
      <c r="W41" s="321" t="s">
        <v>602</v>
      </c>
    </row>
    <row r="42" spans="1:23" x14ac:dyDescent="0.15">
      <c r="B42" s="152" t="s">
        <v>902</v>
      </c>
      <c r="V42" s="322" t="s">
        <v>696</v>
      </c>
      <c r="W42" s="321" t="s">
        <v>603</v>
      </c>
    </row>
    <row r="43" spans="1:23" x14ac:dyDescent="0.15">
      <c r="L43" s="137">
        <v>1</v>
      </c>
      <c r="M43" s="137">
        <v>2</v>
      </c>
      <c r="N43" s="137">
        <v>3</v>
      </c>
      <c r="V43" s="322" t="s">
        <v>697</v>
      </c>
      <c r="W43" s="321" t="s">
        <v>604</v>
      </c>
    </row>
    <row r="44" spans="1:23" x14ac:dyDescent="0.15">
      <c r="V44" s="322" t="s">
        <v>698</v>
      </c>
      <c r="W44" s="321" t="s">
        <v>605</v>
      </c>
    </row>
    <row r="45" spans="1:23" x14ac:dyDescent="0.15">
      <c r="V45" s="322" t="s">
        <v>699</v>
      </c>
      <c r="W45" s="321" t="s">
        <v>906</v>
      </c>
    </row>
    <row r="46" spans="1:23" x14ac:dyDescent="0.15">
      <c r="V46" s="322" t="s">
        <v>700</v>
      </c>
      <c r="W46" s="321" t="s">
        <v>606</v>
      </c>
    </row>
    <row r="47" spans="1:23" x14ac:dyDescent="0.15">
      <c r="V47" s="322" t="s">
        <v>701</v>
      </c>
      <c r="W47" s="321" t="s">
        <v>607</v>
      </c>
    </row>
    <row r="48" spans="1:23" x14ac:dyDescent="0.15">
      <c r="V48" s="322" t="s">
        <v>702</v>
      </c>
      <c r="W48" s="321" t="s">
        <v>608</v>
      </c>
    </row>
    <row r="49" spans="22:23" x14ac:dyDescent="0.15">
      <c r="V49" s="322" t="s">
        <v>703</v>
      </c>
      <c r="W49" s="321" t="s">
        <v>609</v>
      </c>
    </row>
    <row r="50" spans="22:23" x14ac:dyDescent="0.15">
      <c r="V50" s="322" t="s">
        <v>704</v>
      </c>
      <c r="W50" s="321" t="s">
        <v>610</v>
      </c>
    </row>
    <row r="51" spans="22:23" x14ac:dyDescent="0.15">
      <c r="V51" s="322" t="s">
        <v>705</v>
      </c>
      <c r="W51" s="321" t="s">
        <v>611</v>
      </c>
    </row>
    <row r="52" spans="22:23" x14ac:dyDescent="0.15">
      <c r="V52" s="322" t="s">
        <v>706</v>
      </c>
      <c r="W52" s="321" t="s">
        <v>612</v>
      </c>
    </row>
    <row r="53" spans="22:23" x14ac:dyDescent="0.15">
      <c r="V53" s="322" t="s">
        <v>707</v>
      </c>
      <c r="W53" s="321" t="s">
        <v>613</v>
      </c>
    </row>
    <row r="54" spans="22:23" x14ac:dyDescent="0.15">
      <c r="V54" s="322" t="s">
        <v>708</v>
      </c>
      <c r="W54" s="321" t="s">
        <v>614</v>
      </c>
    </row>
    <row r="55" spans="22:23" x14ac:dyDescent="0.15">
      <c r="V55" s="322" t="s">
        <v>709</v>
      </c>
      <c r="W55" s="321" t="s">
        <v>615</v>
      </c>
    </row>
    <row r="56" spans="22:23" x14ac:dyDescent="0.15">
      <c r="V56" s="322" t="s">
        <v>710</v>
      </c>
      <c r="W56" s="321" t="s">
        <v>616</v>
      </c>
    </row>
    <row r="57" spans="22:23" x14ac:dyDescent="0.15">
      <c r="V57" s="322" t="s">
        <v>711</v>
      </c>
      <c r="W57" s="321" t="s">
        <v>617</v>
      </c>
    </row>
    <row r="58" spans="22:23" x14ac:dyDescent="0.15">
      <c r="V58" s="322" t="s">
        <v>712</v>
      </c>
      <c r="W58" s="321" t="s">
        <v>713</v>
      </c>
    </row>
    <row r="59" spans="22:23" x14ac:dyDescent="0.15">
      <c r="V59" s="322" t="s">
        <v>714</v>
      </c>
      <c r="W59" s="321" t="s">
        <v>618</v>
      </c>
    </row>
    <row r="60" spans="22:23" x14ac:dyDescent="0.15">
      <c r="V60" s="322" t="s">
        <v>715</v>
      </c>
      <c r="W60" s="321" t="s">
        <v>619</v>
      </c>
    </row>
    <row r="61" spans="22:23" x14ac:dyDescent="0.15">
      <c r="V61" s="322" t="s">
        <v>716</v>
      </c>
      <c r="W61" s="321" t="s">
        <v>620</v>
      </c>
    </row>
    <row r="62" spans="22:23" x14ac:dyDescent="0.15">
      <c r="V62" s="322" t="s">
        <v>844</v>
      </c>
      <c r="W62" s="321" t="s">
        <v>845</v>
      </c>
    </row>
    <row r="63" spans="22:23" x14ac:dyDescent="0.15">
      <c r="V63" s="322" t="s">
        <v>717</v>
      </c>
      <c r="W63" s="321" t="s">
        <v>621</v>
      </c>
    </row>
    <row r="64" spans="22:23" x14ac:dyDescent="0.15">
      <c r="V64" s="322" t="s">
        <v>732</v>
      </c>
      <c r="W64" s="321" t="s">
        <v>395</v>
      </c>
    </row>
    <row r="65" spans="22:23" x14ac:dyDescent="0.15">
      <c r="V65" s="322" t="s">
        <v>718</v>
      </c>
      <c r="W65" s="321" t="s">
        <v>719</v>
      </c>
    </row>
    <row r="66" spans="22:23" x14ac:dyDescent="0.15">
      <c r="V66" s="322" t="s">
        <v>720</v>
      </c>
      <c r="W66" s="321" t="s">
        <v>721</v>
      </c>
    </row>
    <row r="67" spans="22:23" x14ac:dyDescent="0.15">
      <c r="V67" s="322" t="s">
        <v>722</v>
      </c>
      <c r="W67" s="321" t="s">
        <v>396</v>
      </c>
    </row>
    <row r="68" spans="22:23" x14ac:dyDescent="0.15">
      <c r="V68" s="322" t="s">
        <v>723</v>
      </c>
      <c r="W68" s="321" t="s">
        <v>397</v>
      </c>
    </row>
    <row r="69" spans="22:23" x14ac:dyDescent="0.15">
      <c r="V69" s="322" t="s">
        <v>734</v>
      </c>
      <c r="W69" s="321" t="s">
        <v>398</v>
      </c>
    </row>
    <row r="70" spans="22:23" x14ac:dyDescent="0.15">
      <c r="V70" s="322" t="s">
        <v>724</v>
      </c>
      <c r="W70" s="321" t="s">
        <v>399</v>
      </c>
    </row>
    <row r="71" spans="22:23" x14ac:dyDescent="0.15">
      <c r="V71" s="322" t="s">
        <v>725</v>
      </c>
      <c r="W71" s="321" t="s">
        <v>400</v>
      </c>
    </row>
    <row r="72" spans="22:23" x14ac:dyDescent="0.15">
      <c r="V72" s="322" t="s">
        <v>726</v>
      </c>
      <c r="W72" s="321" t="s">
        <v>401</v>
      </c>
    </row>
    <row r="73" spans="22:23" x14ac:dyDescent="0.15">
      <c r="V73" s="322" t="s">
        <v>727</v>
      </c>
      <c r="W73" s="321" t="s">
        <v>402</v>
      </c>
    </row>
    <row r="74" spans="22:23" x14ac:dyDescent="0.15">
      <c r="V74" s="322" t="s">
        <v>728</v>
      </c>
      <c r="W74" s="321" t="s">
        <v>403</v>
      </c>
    </row>
    <row r="75" spans="22:23" x14ac:dyDescent="0.15">
      <c r="V75" s="322" t="s">
        <v>729</v>
      </c>
      <c r="W75" s="321" t="s">
        <v>404</v>
      </c>
    </row>
    <row r="76" spans="22:23" x14ac:dyDescent="0.15">
      <c r="V76" s="322" t="s">
        <v>730</v>
      </c>
      <c r="W76" s="168" t="s">
        <v>405</v>
      </c>
    </row>
    <row r="77" spans="22:23" x14ac:dyDescent="0.15">
      <c r="V77" s="322" t="s">
        <v>735</v>
      </c>
      <c r="W77" s="321" t="s">
        <v>60</v>
      </c>
    </row>
  </sheetData>
  <mergeCells count="6">
    <mergeCell ref="A2:P2"/>
    <mergeCell ref="A6:A7"/>
    <mergeCell ref="B6:B7"/>
    <mergeCell ref="C6:C7"/>
    <mergeCell ref="D6:J6"/>
    <mergeCell ref="L6:O6"/>
  </mergeCells>
  <phoneticPr fontId="3"/>
  <dataValidations count="3">
    <dataValidation type="date" operator="greaterThan" allowBlank="1" showInputMessage="1" showErrorMessage="1" error="創業年月日よりも新しい日付を入力してください。" sqref="Q18:Q37">
      <formula1>Q15</formula1>
    </dataValidation>
    <dataValidation imeMode="fullKatakana" allowBlank="1" showInputMessage="1" showErrorMessage="1" prompt="全角カタカナで入力してください。" sqref="C8:C37"/>
    <dataValidation type="list" allowBlank="1" showInputMessage="1" showErrorMessage="1" sqref="P8:P37">
      <formula1>$T$3:$T$4</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0" sqref="F30"/>
    </sheetView>
  </sheetViews>
  <sheetFormatPr defaultRowHeight="13.5"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view="pageBreakPreview" zoomScaleNormal="100" zoomScaleSheetLayoutView="100" workbookViewId="0">
      <selection activeCell="F14" sqref="F14:J14"/>
    </sheetView>
  </sheetViews>
  <sheetFormatPr defaultColWidth="9" defaultRowHeight="10.5" x14ac:dyDescent="0.15"/>
  <cols>
    <col min="1" max="1" width="4.625" style="135" customWidth="1"/>
    <col min="2" max="2" width="2.75" style="135" customWidth="1"/>
    <col min="3" max="5" width="8.125" style="135" customWidth="1"/>
    <col min="6" max="6" width="6.75" style="135" customWidth="1"/>
    <col min="7" max="7" width="11.875" style="135" customWidth="1"/>
    <col min="8" max="8" width="9.625" style="135" customWidth="1"/>
    <col min="9" max="9" width="11.25" style="135" customWidth="1"/>
    <col min="10" max="10" width="10.625" style="135" customWidth="1"/>
    <col min="11" max="11" width="8.125" style="135" customWidth="1"/>
    <col min="12" max="12" width="6.875" style="135" customWidth="1"/>
    <col min="13" max="13" width="4.625" style="135" customWidth="1"/>
    <col min="14" max="16384" width="9" style="135"/>
  </cols>
  <sheetData>
    <row r="1" spans="2:12" s="120" customFormat="1" ht="30" customHeight="1" x14ac:dyDescent="0.15">
      <c r="C1" s="121" t="s">
        <v>430</v>
      </c>
    </row>
    <row r="2" spans="2:12" s="120" customFormat="1" ht="22.5" customHeight="1" x14ac:dyDescent="0.15">
      <c r="B2" s="457" t="s">
        <v>35</v>
      </c>
      <c r="C2" s="457"/>
      <c r="D2" s="457"/>
      <c r="E2" s="468" t="str">
        <f>IF(入力シート!D21="個人",入力シート!D23,IF(入力シート!D24="前",IF(入力シート!D21="その他",入力シート!E21&amp;入力シート!D23,入力シート!D21&amp;入力シート!D23),IF(入力シート!D21="その他",入力シート!D23&amp;入力シート!E21,入力シート!D23&amp;入力シート!D21)))</f>
        <v/>
      </c>
      <c r="F2" s="469"/>
      <c r="G2" s="470"/>
      <c r="H2" s="471" t="s">
        <v>407</v>
      </c>
      <c r="I2" s="122" t="s">
        <v>408</v>
      </c>
      <c r="J2" s="457" t="str">
        <f>IF(入力シート!D2=0,"",入力シート!D2)</f>
        <v/>
      </c>
      <c r="K2" s="457"/>
      <c r="L2" s="457"/>
    </row>
    <row r="3" spans="2:12" s="120" customFormat="1" ht="22.5" customHeight="1" x14ac:dyDescent="0.15">
      <c r="B3" s="457" t="s">
        <v>409</v>
      </c>
      <c r="C3" s="457"/>
      <c r="D3" s="457"/>
      <c r="E3" s="457" t="str">
        <f>IF(入力シート!D37="","",E2&amp;"　"&amp;入力シート!D36)</f>
        <v/>
      </c>
      <c r="F3" s="457"/>
      <c r="G3" s="457"/>
      <c r="H3" s="471"/>
      <c r="I3" s="122" t="s">
        <v>31</v>
      </c>
      <c r="J3" s="457" t="str">
        <f>IF(入力シート!D4=0,"",入力シート!D4)</f>
        <v/>
      </c>
      <c r="K3" s="457"/>
      <c r="L3" s="457"/>
    </row>
    <row r="4" spans="2:12" s="120" customFormat="1" ht="22.5" customHeight="1" x14ac:dyDescent="0.15">
      <c r="B4" s="471" t="s">
        <v>410</v>
      </c>
      <c r="C4" s="471"/>
      <c r="D4" s="471"/>
      <c r="E4" s="472" t="str">
        <f>IF(入力シート!D9="","",入力シート!D9)</f>
        <v/>
      </c>
      <c r="F4" s="472"/>
      <c r="G4" s="472"/>
      <c r="H4" s="471"/>
      <c r="I4" s="122" t="s">
        <v>21</v>
      </c>
      <c r="J4" s="457" t="str">
        <f>IF(入力シート!D5=0,"",入力シート!D5)</f>
        <v/>
      </c>
      <c r="K4" s="457"/>
      <c r="L4" s="457"/>
    </row>
    <row r="5" spans="2:12" s="120" customFormat="1" ht="12.75" customHeight="1" x14ac:dyDescent="0.15">
      <c r="B5" s="120" t="s">
        <v>411</v>
      </c>
    </row>
    <row r="6" spans="2:12" s="120" customFormat="1" ht="12.75" customHeight="1" x14ac:dyDescent="0.15">
      <c r="B6" s="120" t="s">
        <v>412</v>
      </c>
    </row>
    <row r="7" spans="2:12" s="120" customFormat="1" x14ac:dyDescent="0.15">
      <c r="B7" s="475" t="s">
        <v>413</v>
      </c>
      <c r="C7" s="475"/>
      <c r="D7" s="475"/>
      <c r="E7" s="475"/>
      <c r="F7" s="475"/>
      <c r="G7" s="475"/>
      <c r="H7" s="475"/>
      <c r="I7" s="475"/>
      <c r="J7" s="475"/>
      <c r="K7" s="476" t="s">
        <v>337</v>
      </c>
      <c r="L7" s="475" t="s">
        <v>414</v>
      </c>
    </row>
    <row r="8" spans="2:12" s="120" customFormat="1" x14ac:dyDescent="0.15">
      <c r="B8" s="475"/>
      <c r="C8" s="475"/>
      <c r="D8" s="475"/>
      <c r="E8" s="475"/>
      <c r="F8" s="475"/>
      <c r="G8" s="475"/>
      <c r="H8" s="475"/>
      <c r="I8" s="475"/>
      <c r="J8" s="475"/>
      <c r="K8" s="477"/>
      <c r="L8" s="475"/>
    </row>
    <row r="9" spans="2:12" s="120" customFormat="1" ht="13.5" customHeight="1" x14ac:dyDescent="0.15">
      <c r="B9" s="459" t="s">
        <v>436</v>
      </c>
      <c r="C9" s="459"/>
      <c r="D9" s="459"/>
      <c r="E9" s="459"/>
      <c r="F9" s="459"/>
      <c r="G9" s="459"/>
      <c r="H9" s="459"/>
      <c r="I9" s="459"/>
      <c r="J9" s="459"/>
      <c r="K9" s="124"/>
      <c r="L9" s="124"/>
    </row>
    <row r="10" spans="2:12" s="120" customFormat="1" ht="13.5" customHeight="1" x14ac:dyDescent="0.15">
      <c r="B10" s="459" t="s">
        <v>948</v>
      </c>
      <c r="C10" s="459"/>
      <c r="D10" s="459"/>
      <c r="E10" s="459"/>
      <c r="F10" s="459"/>
      <c r="G10" s="459"/>
      <c r="H10" s="459"/>
      <c r="I10" s="459"/>
      <c r="J10" s="459"/>
      <c r="K10" s="124"/>
      <c r="L10" s="124"/>
    </row>
    <row r="11" spans="2:12" s="120" customFormat="1" ht="13.5" customHeight="1" x14ac:dyDescent="0.15">
      <c r="B11" s="459" t="s">
        <v>415</v>
      </c>
      <c r="C11" s="459"/>
      <c r="D11" s="459"/>
      <c r="E11" s="459"/>
      <c r="F11" s="459"/>
      <c r="G11" s="459"/>
      <c r="H11" s="459"/>
      <c r="I11" s="459"/>
      <c r="J11" s="459"/>
      <c r="K11" s="124"/>
      <c r="L11" s="124"/>
    </row>
    <row r="12" spans="2:12" s="120" customFormat="1" ht="17.25" customHeight="1" x14ac:dyDescent="0.15">
      <c r="B12" s="454" t="s">
        <v>935</v>
      </c>
      <c r="C12" s="455"/>
      <c r="D12" s="455"/>
      <c r="E12" s="456"/>
      <c r="F12" s="464" t="s">
        <v>936</v>
      </c>
      <c r="G12" s="464"/>
      <c r="H12" s="464"/>
      <c r="I12" s="464"/>
      <c r="J12" s="464"/>
      <c r="K12" s="124"/>
      <c r="L12" s="124"/>
    </row>
    <row r="13" spans="2:12" s="120" customFormat="1" ht="13.5" customHeight="1" x14ac:dyDescent="0.15">
      <c r="B13" s="475" t="s">
        <v>416</v>
      </c>
      <c r="C13" s="475"/>
      <c r="D13" s="475"/>
      <c r="E13" s="475"/>
      <c r="F13" s="475" t="s">
        <v>417</v>
      </c>
      <c r="G13" s="475"/>
      <c r="H13" s="475"/>
      <c r="I13" s="475"/>
      <c r="J13" s="475"/>
      <c r="K13" s="123"/>
      <c r="L13" s="123"/>
    </row>
    <row r="14" spans="2:12" s="120" customFormat="1" ht="30" customHeight="1" x14ac:dyDescent="0.15">
      <c r="B14" s="125">
        <v>1</v>
      </c>
      <c r="C14" s="461" t="s">
        <v>418</v>
      </c>
      <c r="D14" s="462"/>
      <c r="E14" s="463"/>
      <c r="F14" s="458" t="s">
        <v>921</v>
      </c>
      <c r="G14" s="458"/>
      <c r="H14" s="458"/>
      <c r="I14" s="458"/>
      <c r="J14" s="458"/>
      <c r="K14" s="124"/>
      <c r="L14" s="124"/>
    </row>
    <row r="15" spans="2:12" s="120" customFormat="1" ht="37.5" customHeight="1" x14ac:dyDescent="0.15">
      <c r="B15" s="125">
        <v>2</v>
      </c>
      <c r="C15" s="461" t="s">
        <v>419</v>
      </c>
      <c r="D15" s="462"/>
      <c r="E15" s="463"/>
      <c r="F15" s="458" t="s">
        <v>900</v>
      </c>
      <c r="G15" s="458"/>
      <c r="H15" s="458"/>
      <c r="I15" s="458"/>
      <c r="J15" s="458"/>
      <c r="K15" s="124"/>
      <c r="L15" s="124"/>
    </row>
    <row r="16" spans="2:12" s="120" customFormat="1" ht="71.25" customHeight="1" x14ac:dyDescent="0.15">
      <c r="B16" s="125">
        <v>3</v>
      </c>
      <c r="C16" s="458" t="s">
        <v>926</v>
      </c>
      <c r="D16" s="458"/>
      <c r="E16" s="458"/>
      <c r="F16" s="458" t="s">
        <v>929</v>
      </c>
      <c r="G16" s="458"/>
      <c r="H16" s="458"/>
      <c r="I16" s="458"/>
      <c r="J16" s="458"/>
      <c r="K16" s="124"/>
      <c r="L16" s="124"/>
    </row>
    <row r="17" spans="1:13" s="120" customFormat="1" ht="30" customHeight="1" x14ac:dyDescent="0.15">
      <c r="B17" s="125">
        <v>4</v>
      </c>
      <c r="C17" s="458" t="s">
        <v>944</v>
      </c>
      <c r="D17" s="458"/>
      <c r="E17" s="458"/>
      <c r="F17" s="458" t="s">
        <v>421</v>
      </c>
      <c r="G17" s="459"/>
      <c r="H17" s="459"/>
      <c r="I17" s="459"/>
      <c r="J17" s="459"/>
      <c r="K17" s="124"/>
      <c r="L17" s="124"/>
    </row>
    <row r="18" spans="1:13" s="120" customFormat="1" ht="90" customHeight="1" x14ac:dyDescent="0.15">
      <c r="B18" s="125">
        <v>5</v>
      </c>
      <c r="C18" s="458" t="s">
        <v>432</v>
      </c>
      <c r="D18" s="458"/>
      <c r="E18" s="458"/>
      <c r="F18" s="458" t="s">
        <v>949</v>
      </c>
      <c r="G18" s="459"/>
      <c r="H18" s="459"/>
      <c r="I18" s="459"/>
      <c r="J18" s="459"/>
      <c r="K18" s="124"/>
      <c r="L18" s="124"/>
    </row>
    <row r="19" spans="1:13" s="120" customFormat="1" ht="30" customHeight="1" x14ac:dyDescent="0.15">
      <c r="B19" s="125">
        <v>6</v>
      </c>
      <c r="C19" s="458" t="s">
        <v>420</v>
      </c>
      <c r="D19" s="458"/>
      <c r="E19" s="458"/>
      <c r="F19" s="458" t="s">
        <v>950</v>
      </c>
      <c r="G19" s="459"/>
      <c r="H19" s="459"/>
      <c r="I19" s="459"/>
      <c r="J19" s="459"/>
      <c r="K19" s="124"/>
      <c r="L19" s="124"/>
    </row>
    <row r="20" spans="1:13" s="120" customFormat="1" ht="30" customHeight="1" x14ac:dyDescent="0.15">
      <c r="B20" s="379">
        <v>7</v>
      </c>
      <c r="C20" s="465" t="s">
        <v>927</v>
      </c>
      <c r="D20" s="466"/>
      <c r="E20" s="467"/>
      <c r="F20" s="465" t="s">
        <v>951</v>
      </c>
      <c r="G20" s="466"/>
      <c r="H20" s="466"/>
      <c r="I20" s="466"/>
      <c r="J20" s="467"/>
      <c r="K20" s="124"/>
      <c r="L20" s="124"/>
    </row>
    <row r="21" spans="1:13" s="120" customFormat="1" ht="30" customHeight="1" x14ac:dyDescent="0.15">
      <c r="B21" s="125">
        <v>8</v>
      </c>
      <c r="C21" s="458" t="s">
        <v>433</v>
      </c>
      <c r="D21" s="458"/>
      <c r="E21" s="458"/>
      <c r="F21" s="465" t="s">
        <v>893</v>
      </c>
      <c r="G21" s="466"/>
      <c r="H21" s="466"/>
      <c r="I21" s="466"/>
      <c r="J21" s="467"/>
      <c r="K21" s="124"/>
      <c r="L21" s="124"/>
    </row>
    <row r="22" spans="1:13" s="120" customFormat="1" ht="41.25" customHeight="1" x14ac:dyDescent="0.15">
      <c r="B22" s="125">
        <v>9</v>
      </c>
      <c r="C22" s="458" t="s">
        <v>434</v>
      </c>
      <c r="D22" s="458"/>
      <c r="E22" s="458"/>
      <c r="F22" s="458" t="s">
        <v>894</v>
      </c>
      <c r="G22" s="459"/>
      <c r="H22" s="459"/>
      <c r="I22" s="459"/>
      <c r="J22" s="459"/>
      <c r="K22" s="124"/>
      <c r="L22" s="124"/>
    </row>
    <row r="23" spans="1:13" s="120" customFormat="1" ht="41.25" customHeight="1" x14ac:dyDescent="0.15">
      <c r="B23" s="125">
        <v>10</v>
      </c>
      <c r="C23" s="458" t="s">
        <v>435</v>
      </c>
      <c r="D23" s="458"/>
      <c r="E23" s="458"/>
      <c r="F23" s="458" t="s">
        <v>928</v>
      </c>
      <c r="G23" s="459"/>
      <c r="H23" s="459"/>
      <c r="I23" s="459"/>
      <c r="J23" s="459"/>
      <c r="K23" s="124"/>
      <c r="L23" s="124"/>
    </row>
    <row r="24" spans="1:13" s="120" customFormat="1" ht="49.5" customHeight="1" x14ac:dyDescent="0.15">
      <c r="B24" s="473">
        <v>11</v>
      </c>
      <c r="C24" s="458" t="s">
        <v>947</v>
      </c>
      <c r="D24" s="458"/>
      <c r="E24" s="458"/>
      <c r="F24" s="458" t="s">
        <v>952</v>
      </c>
      <c r="G24" s="459"/>
      <c r="H24" s="459"/>
      <c r="I24" s="459"/>
      <c r="J24" s="459"/>
      <c r="K24" s="124"/>
      <c r="L24" s="124"/>
    </row>
    <row r="25" spans="1:13" s="120" customFormat="1" ht="16.5" customHeight="1" x14ac:dyDescent="0.15">
      <c r="B25" s="474"/>
      <c r="C25" s="458" t="s">
        <v>422</v>
      </c>
      <c r="D25" s="458"/>
      <c r="E25" s="458"/>
      <c r="F25" s="459" t="s">
        <v>953</v>
      </c>
      <c r="G25" s="459"/>
      <c r="H25" s="459"/>
      <c r="I25" s="459"/>
      <c r="J25" s="459"/>
      <c r="K25" s="124"/>
      <c r="L25" s="124"/>
    </row>
    <row r="26" spans="1:13" s="120" customFormat="1" ht="15" customHeight="1" x14ac:dyDescent="0.15">
      <c r="B26" s="457" t="s">
        <v>931</v>
      </c>
      <c r="C26" s="457"/>
      <c r="D26" s="457"/>
      <c r="E26" s="457"/>
      <c r="F26" s="458" t="s">
        <v>930</v>
      </c>
      <c r="G26" s="459"/>
      <c r="H26" s="459"/>
      <c r="I26" s="459"/>
      <c r="J26" s="459"/>
      <c r="K26" s="124"/>
      <c r="L26" s="124"/>
    </row>
    <row r="27" spans="1:13" s="120" customFormat="1" x14ac:dyDescent="0.15">
      <c r="A27" s="126"/>
      <c r="B27" s="126"/>
      <c r="C27" s="126"/>
      <c r="D27" s="126"/>
      <c r="E27" s="126"/>
      <c r="F27" s="126"/>
      <c r="G27" s="126"/>
      <c r="H27" s="126"/>
      <c r="I27" s="126"/>
      <c r="J27" s="126"/>
      <c r="K27" s="126"/>
      <c r="L27" s="126"/>
      <c r="M27" s="126"/>
    </row>
    <row r="28" spans="1:13" s="120" customFormat="1" x14ac:dyDescent="0.15"/>
    <row r="29" spans="1:13" s="120" customFormat="1" ht="16.5" customHeight="1" x14ac:dyDescent="0.15">
      <c r="B29" s="127" t="s">
        <v>954</v>
      </c>
      <c r="E29" s="128" t="s">
        <v>431</v>
      </c>
    </row>
    <row r="30" spans="1:13" s="120" customFormat="1" ht="10.5" customHeight="1" x14ac:dyDescent="0.15">
      <c r="L30" s="129"/>
    </row>
    <row r="31" spans="1:13" s="120" customFormat="1" ht="10.5" customHeight="1" x14ac:dyDescent="0.15">
      <c r="B31" s="120" t="s">
        <v>423</v>
      </c>
      <c r="G31" s="457"/>
      <c r="H31" s="457"/>
      <c r="I31" s="130" t="s">
        <v>424</v>
      </c>
      <c r="J31" s="131"/>
      <c r="K31" s="131"/>
      <c r="L31" s="131"/>
      <c r="M31" s="131"/>
    </row>
    <row r="32" spans="1:13" s="120" customFormat="1" x14ac:dyDescent="0.15">
      <c r="G32" s="457"/>
      <c r="H32" s="457"/>
      <c r="I32" s="131"/>
      <c r="J32" s="131"/>
      <c r="K32" s="131"/>
      <c r="L32" s="131"/>
      <c r="M32" s="131"/>
    </row>
    <row r="33" spans="2:12" s="120" customFormat="1" x14ac:dyDescent="0.15">
      <c r="B33" s="120" t="s">
        <v>425</v>
      </c>
      <c r="G33" s="457"/>
      <c r="H33" s="457"/>
      <c r="I33" s="132"/>
      <c r="J33" s="132"/>
    </row>
    <row r="34" spans="2:12" s="120" customFormat="1" x14ac:dyDescent="0.15">
      <c r="G34" s="457"/>
      <c r="H34" s="457"/>
    </row>
    <row r="35" spans="2:12" s="120" customFormat="1" ht="21" customHeight="1" x14ac:dyDescent="0.15">
      <c r="B35" s="460" t="str">
        <f>IF(E3="",E2,E3)</f>
        <v/>
      </c>
      <c r="C35" s="460"/>
      <c r="D35" s="460"/>
      <c r="E35" s="460"/>
      <c r="F35" s="133" t="s">
        <v>239</v>
      </c>
      <c r="G35" s="457"/>
      <c r="H35" s="457"/>
    </row>
    <row r="36" spans="2:12" s="120" customFormat="1" x14ac:dyDescent="0.15">
      <c r="G36" s="457"/>
      <c r="H36" s="457"/>
    </row>
    <row r="37" spans="2:12" s="120" customFormat="1" x14ac:dyDescent="0.15">
      <c r="G37" s="457"/>
      <c r="H37" s="457"/>
      <c r="I37" s="133" t="s">
        <v>426</v>
      </c>
    </row>
    <row r="38" spans="2:12" s="120" customFormat="1" x14ac:dyDescent="0.15">
      <c r="G38" s="457"/>
      <c r="H38" s="457"/>
      <c r="I38" s="133" t="s">
        <v>427</v>
      </c>
    </row>
    <row r="39" spans="2:12" s="120" customFormat="1" x14ac:dyDescent="0.15">
      <c r="G39" s="457"/>
      <c r="H39" s="457"/>
      <c r="I39" s="133" t="s">
        <v>428</v>
      </c>
      <c r="L39" s="134" t="s">
        <v>429</v>
      </c>
    </row>
    <row r="40" spans="2:12" s="120" customFormat="1" x14ac:dyDescent="0.15">
      <c r="G40" s="457"/>
      <c r="H40" s="457"/>
    </row>
    <row r="41" spans="2:12" ht="13.5" customHeight="1" x14ac:dyDescent="0.15"/>
    <row r="42" spans="2:12" ht="10.5" customHeight="1" x14ac:dyDescent="0.15"/>
    <row r="43" spans="2:12" ht="10.5" customHeight="1" x14ac:dyDescent="0.15"/>
    <row r="44" spans="2:12" ht="10.5" customHeight="1" x14ac:dyDescent="0.15"/>
    <row r="45" spans="2:12" ht="10.5" customHeight="1" x14ac:dyDescent="0.15"/>
    <row r="46" spans="2:12" ht="10.5" customHeight="1" x14ac:dyDescent="0.15"/>
    <row r="47" spans="2:12" ht="10.5" customHeight="1" x14ac:dyDescent="0.15"/>
    <row r="48" spans="2:12"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24" customHeight="1" x14ac:dyDescent="0.15"/>
    <row r="74" ht="24" customHeight="1" x14ac:dyDescent="0.15"/>
    <row r="75" ht="10.5" customHeight="1" x14ac:dyDescent="0.15"/>
    <row r="77" ht="16.5" customHeight="1" x14ac:dyDescent="0.15"/>
    <row r="78" ht="10.5" customHeight="1" x14ac:dyDescent="0.15"/>
    <row r="79" ht="10.5" customHeight="1" x14ac:dyDescent="0.15"/>
    <row r="80" ht="10.5" customHeight="1" x14ac:dyDescent="0.15"/>
    <row r="81" ht="10.5" customHeight="1" x14ac:dyDescent="0.15"/>
    <row r="82" ht="10.5" customHeight="1" x14ac:dyDescent="0.15"/>
    <row r="83" ht="21" customHeight="1" x14ac:dyDescent="0.15"/>
    <row r="84" ht="10.5" customHeight="1" x14ac:dyDescent="0.15"/>
    <row r="85" ht="10.5" customHeight="1" x14ac:dyDescent="0.15"/>
    <row r="86" ht="10.5" customHeight="1" x14ac:dyDescent="0.15"/>
    <row r="87" ht="10.5" customHeight="1" x14ac:dyDescent="0.15"/>
    <row r="88" ht="10.5" customHeight="1" x14ac:dyDescent="0.15"/>
  </sheetData>
  <mergeCells count="49">
    <mergeCell ref="B24:B25"/>
    <mergeCell ref="L7:L8"/>
    <mergeCell ref="B9:J9"/>
    <mergeCell ref="B10:J10"/>
    <mergeCell ref="B11:J11"/>
    <mergeCell ref="B13:E13"/>
    <mergeCell ref="F13:J13"/>
    <mergeCell ref="F14:J14"/>
    <mergeCell ref="B7:J8"/>
    <mergeCell ref="F15:J15"/>
    <mergeCell ref="C16:E16"/>
    <mergeCell ref="F16:J16"/>
    <mergeCell ref="C17:E17"/>
    <mergeCell ref="K7:K8"/>
    <mergeCell ref="F17:J17"/>
    <mergeCell ref="C18:E18"/>
    <mergeCell ref="B2:D2"/>
    <mergeCell ref="E2:G2"/>
    <mergeCell ref="H2:H4"/>
    <mergeCell ref="J2:L2"/>
    <mergeCell ref="B3:D3"/>
    <mergeCell ref="E3:G3"/>
    <mergeCell ref="J3:L3"/>
    <mergeCell ref="B4:D4"/>
    <mergeCell ref="E4:G4"/>
    <mergeCell ref="J4:L4"/>
    <mergeCell ref="F18:J18"/>
    <mergeCell ref="C19:E19"/>
    <mergeCell ref="F19:J19"/>
    <mergeCell ref="C21:E21"/>
    <mergeCell ref="F21:J21"/>
    <mergeCell ref="C20:E20"/>
    <mergeCell ref="F20:J20"/>
    <mergeCell ref="B12:E12"/>
    <mergeCell ref="B26:E26"/>
    <mergeCell ref="F26:J26"/>
    <mergeCell ref="G31:H40"/>
    <mergeCell ref="B35:E35"/>
    <mergeCell ref="C14:E14"/>
    <mergeCell ref="C15:E15"/>
    <mergeCell ref="C24:E24"/>
    <mergeCell ref="F24:J24"/>
    <mergeCell ref="C25:E25"/>
    <mergeCell ref="F25:J25"/>
    <mergeCell ref="C22:E22"/>
    <mergeCell ref="F22:J22"/>
    <mergeCell ref="F12:J12"/>
    <mergeCell ref="C23:E23"/>
    <mergeCell ref="F23:J23"/>
  </mergeCells>
  <phoneticPr fontId="3"/>
  <printOptions horizontalCentered="1" verticalCentered="1"/>
  <pageMargins left="0.19685039370078741" right="0.19685039370078741" top="0.19685039370078741" bottom="0.19685039370078741"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Normal="100" zoomScaleSheetLayoutView="100" workbookViewId="0">
      <selection sqref="A1:K1"/>
    </sheetView>
  </sheetViews>
  <sheetFormatPr defaultColWidth="9" defaultRowHeight="13.5" x14ac:dyDescent="0.15"/>
  <cols>
    <col min="1" max="1" width="5.375" style="137" customWidth="1"/>
    <col min="2" max="2" width="9" style="137" customWidth="1"/>
    <col min="3" max="4" width="9" style="137"/>
    <col min="5" max="7" width="9" style="137" customWidth="1"/>
    <col min="8" max="9" width="9" style="137"/>
    <col min="10" max="10" width="6" style="137" customWidth="1"/>
    <col min="11" max="11" width="5.375" style="137" customWidth="1"/>
    <col min="12" max="12" width="9" style="137"/>
    <col min="13" max="13" width="25" style="137" bestFit="1" customWidth="1"/>
    <col min="14" max="16384" width="9" style="137"/>
  </cols>
  <sheetData>
    <row r="1" spans="1:17" ht="19.5" customHeight="1" thickBot="1" x14ac:dyDescent="0.2">
      <c r="A1" s="498" t="s">
        <v>956</v>
      </c>
      <c r="B1" s="498"/>
      <c r="C1" s="498"/>
      <c r="D1" s="498"/>
      <c r="E1" s="498"/>
      <c r="F1" s="498"/>
      <c r="G1" s="498"/>
      <c r="H1" s="498"/>
      <c r="I1" s="498"/>
      <c r="J1" s="498"/>
      <c r="K1" s="498"/>
    </row>
    <row r="2" spans="1:17" ht="15" thickTop="1" x14ac:dyDescent="0.15">
      <c r="A2" s="501" t="s">
        <v>934</v>
      </c>
      <c r="B2" s="502"/>
    </row>
    <row r="3" spans="1:17" ht="13.5" customHeight="1" x14ac:dyDescent="0.15">
      <c r="A3" s="503" t="str">
        <f>IF(入力シート!D9="","",入力シート!D9)</f>
        <v/>
      </c>
      <c r="B3" s="504"/>
      <c r="C3" s="142"/>
      <c r="D3" s="142"/>
      <c r="E3" s="142"/>
      <c r="F3" s="142"/>
      <c r="G3" s="142"/>
      <c r="H3" s="499" t="s">
        <v>857</v>
      </c>
      <c r="I3" s="499"/>
      <c r="J3" s="499"/>
      <c r="K3" s="499"/>
      <c r="M3" s="173">
        <f ca="1">TODAY()</f>
        <v>45989</v>
      </c>
      <c r="N3" s="141"/>
      <c r="O3" s="141"/>
      <c r="P3" s="141"/>
      <c r="Q3" s="141"/>
    </row>
    <row r="4" spans="1:17" ht="14.25" thickBot="1" x14ac:dyDescent="0.2">
      <c r="A4" s="505"/>
      <c r="B4" s="506"/>
      <c r="C4" s="142"/>
      <c r="D4" s="142"/>
      <c r="E4" s="142"/>
      <c r="F4" s="142"/>
      <c r="G4" s="142"/>
      <c r="H4" s="142"/>
      <c r="I4" s="142"/>
      <c r="J4" s="142"/>
      <c r="K4" s="142"/>
      <c r="M4" s="173" t="s">
        <v>857</v>
      </c>
    </row>
    <row r="5" spans="1:17" ht="14.25" customHeight="1" thickTop="1" x14ac:dyDescent="0.15">
      <c r="A5" s="142"/>
      <c r="B5" s="142"/>
      <c r="C5" s="142"/>
      <c r="E5" s="174" t="s">
        <v>240</v>
      </c>
      <c r="F5" s="500" t="str">
        <f>+IF(入力シート!D29=0,"",入力シート!D29)</f>
        <v/>
      </c>
      <c r="G5" s="500"/>
      <c r="H5" s="500"/>
      <c r="I5" s="500"/>
      <c r="J5" s="500"/>
      <c r="K5" s="500"/>
    </row>
    <row r="6" spans="1:17" x14ac:dyDescent="0.15">
      <c r="A6" s="142"/>
      <c r="B6" s="142"/>
      <c r="C6" s="142"/>
      <c r="D6" s="175" t="s">
        <v>466</v>
      </c>
      <c r="E6" s="174"/>
      <c r="F6" s="500"/>
      <c r="G6" s="500"/>
      <c r="H6" s="500"/>
      <c r="I6" s="500"/>
      <c r="J6" s="500"/>
      <c r="K6" s="500"/>
      <c r="M6" s="137" t="s">
        <v>467</v>
      </c>
    </row>
    <row r="7" spans="1:17" ht="14.25" customHeight="1" x14ac:dyDescent="0.15">
      <c r="A7" s="176"/>
      <c r="B7" s="142"/>
      <c r="C7" s="142"/>
      <c r="D7" s="142"/>
      <c r="E7" s="174" t="s">
        <v>35</v>
      </c>
      <c r="F7" s="500" t="str">
        <f>IF(入力シート!D21="個人",入力シート!D23,IF(入力シート!D24="前",IF(入力シート!D21="その他",入力シート!E21&amp;入力シート!D23,入力シート!D21&amp;入力シート!D23),IF(入力シート!D21="その他",入力シート!D23&amp;入力シート!E21,入力シート!D23&amp;入力シート!D21)))</f>
        <v/>
      </c>
      <c r="G7" s="500"/>
      <c r="H7" s="500"/>
      <c r="I7" s="500"/>
      <c r="J7" s="500"/>
      <c r="K7" s="500"/>
    </row>
    <row r="8" spans="1:17" x14ac:dyDescent="0.15">
      <c r="A8" s="142"/>
      <c r="B8" s="142"/>
      <c r="C8" s="142"/>
      <c r="D8" s="142"/>
      <c r="E8" s="174"/>
      <c r="F8" s="500"/>
      <c r="G8" s="500"/>
      <c r="H8" s="500"/>
      <c r="I8" s="500"/>
      <c r="J8" s="500"/>
      <c r="K8" s="500"/>
    </row>
    <row r="9" spans="1:17" x14ac:dyDescent="0.15">
      <c r="A9" s="142"/>
      <c r="B9" s="142"/>
      <c r="C9" s="142"/>
      <c r="D9" s="142"/>
      <c r="E9" s="174" t="s">
        <v>468</v>
      </c>
      <c r="F9" s="497" t="str">
        <f>+IF(入力シート!D25=0,"",入力シート!D25)</f>
        <v/>
      </c>
      <c r="G9" s="497"/>
      <c r="H9" s="497"/>
      <c r="I9" s="497"/>
      <c r="J9" s="497"/>
      <c r="K9" s="497"/>
    </row>
    <row r="10" spans="1:17" x14ac:dyDescent="0.15">
      <c r="A10" s="142"/>
      <c r="B10" s="142"/>
      <c r="C10" s="142"/>
      <c r="D10" s="142"/>
      <c r="E10" s="177"/>
      <c r="F10" s="497" t="str">
        <f>+IF(入力シート!D27=0,"",入力シート!D27)</f>
        <v/>
      </c>
      <c r="G10" s="497"/>
      <c r="H10" s="497"/>
      <c r="I10" s="497"/>
      <c r="J10" s="142"/>
    </row>
    <row r="12" spans="1:17" x14ac:dyDescent="0.15">
      <c r="A12" s="494" t="s">
        <v>937</v>
      </c>
      <c r="B12" s="494"/>
      <c r="C12" s="494"/>
      <c r="D12" s="494"/>
      <c r="E12" s="494"/>
      <c r="F12" s="494"/>
      <c r="G12" s="494"/>
      <c r="H12" s="494"/>
      <c r="I12" s="494"/>
      <c r="J12" s="494"/>
      <c r="K12" s="494"/>
    </row>
    <row r="13" spans="1:17" x14ac:dyDescent="0.15">
      <c r="A13" s="494"/>
      <c r="B13" s="494"/>
      <c r="C13" s="494"/>
      <c r="D13" s="494"/>
      <c r="E13" s="494"/>
      <c r="F13" s="494"/>
      <c r="G13" s="494"/>
      <c r="H13" s="494"/>
      <c r="I13" s="494"/>
      <c r="J13" s="494"/>
      <c r="K13" s="494"/>
    </row>
    <row r="14" spans="1:17" x14ac:dyDescent="0.15">
      <c r="A14" s="494"/>
      <c r="B14" s="494"/>
      <c r="C14" s="494"/>
      <c r="D14" s="494"/>
      <c r="E14" s="494"/>
      <c r="F14" s="494"/>
      <c r="G14" s="494"/>
      <c r="H14" s="494"/>
      <c r="I14" s="494"/>
      <c r="J14" s="494"/>
      <c r="K14" s="494"/>
    </row>
    <row r="15" spans="1:17" ht="14.25" thickBot="1" x14ac:dyDescent="0.2"/>
    <row r="16" spans="1:17" x14ac:dyDescent="0.15">
      <c r="A16" s="178"/>
      <c r="B16" s="179" t="s">
        <v>469</v>
      </c>
      <c r="C16" s="180"/>
      <c r="D16" s="180"/>
      <c r="E16" s="180"/>
      <c r="F16" s="180"/>
      <c r="G16" s="180"/>
      <c r="H16" s="180"/>
      <c r="I16" s="180"/>
      <c r="J16" s="180"/>
      <c r="K16" s="181"/>
    </row>
    <row r="17" spans="1:12" x14ac:dyDescent="0.15">
      <c r="A17" s="182"/>
      <c r="B17" s="183" t="s">
        <v>470</v>
      </c>
      <c r="C17" s="143"/>
      <c r="D17" s="183"/>
      <c r="E17" s="184"/>
      <c r="F17" s="183"/>
      <c r="G17" s="183"/>
      <c r="H17" s="183"/>
      <c r="I17" s="183"/>
      <c r="J17" s="183"/>
      <c r="K17" s="185"/>
    </row>
    <row r="18" spans="1:12" ht="21" x14ac:dyDescent="0.15">
      <c r="A18" s="186" t="s">
        <v>471</v>
      </c>
      <c r="B18" s="324"/>
      <c r="C18" s="495" t="s">
        <v>472</v>
      </c>
      <c r="D18" s="495"/>
      <c r="E18" s="187"/>
      <c r="F18" s="188" t="s">
        <v>473</v>
      </c>
      <c r="G18" s="324"/>
      <c r="H18" s="496" t="s">
        <v>474</v>
      </c>
      <c r="I18" s="495"/>
      <c r="J18" s="189" t="s">
        <v>475</v>
      </c>
      <c r="K18" s="185"/>
    </row>
    <row r="19" spans="1:12" ht="21" x14ac:dyDescent="0.15">
      <c r="A19" s="186"/>
      <c r="B19" s="190"/>
      <c r="C19" s="190"/>
      <c r="D19" s="190"/>
      <c r="E19" s="190"/>
      <c r="F19" s="190"/>
      <c r="G19" s="190"/>
      <c r="H19" s="190"/>
      <c r="I19" s="190"/>
      <c r="J19" s="190"/>
      <c r="K19" s="191"/>
    </row>
    <row r="20" spans="1:12" ht="14.25" thickBot="1" x14ac:dyDescent="0.2">
      <c r="A20" s="192"/>
      <c r="B20" s="193" t="s">
        <v>476</v>
      </c>
      <c r="C20" s="194"/>
      <c r="D20" s="194"/>
      <c r="E20" s="194"/>
      <c r="F20" s="195"/>
      <c r="G20" s="195"/>
      <c r="H20" s="195"/>
      <c r="I20" s="195"/>
      <c r="J20" s="195"/>
      <c r="K20" s="196"/>
    </row>
    <row r="21" spans="1:12" x14ac:dyDescent="0.15">
      <c r="A21" s="175"/>
      <c r="B21" s="142"/>
      <c r="C21" s="142"/>
      <c r="D21" s="142"/>
      <c r="E21" s="142"/>
      <c r="F21" s="142"/>
      <c r="G21" s="142"/>
      <c r="H21" s="142"/>
      <c r="I21" s="142"/>
      <c r="J21" s="142"/>
      <c r="K21" s="142"/>
    </row>
    <row r="22" spans="1:12" x14ac:dyDescent="0.15">
      <c r="A22" s="142" t="s">
        <v>939</v>
      </c>
      <c r="B22" s="142"/>
      <c r="C22" s="142"/>
      <c r="D22" s="142"/>
      <c r="E22" s="142"/>
      <c r="F22" s="142"/>
      <c r="G22" s="142"/>
      <c r="H22" s="142"/>
      <c r="I22" s="142"/>
      <c r="J22" s="142"/>
      <c r="K22" s="142"/>
    </row>
    <row r="23" spans="1:12" x14ac:dyDescent="0.15">
      <c r="B23" s="142"/>
      <c r="C23" s="142"/>
      <c r="D23" s="142"/>
      <c r="E23" s="142"/>
      <c r="F23" s="142"/>
      <c r="G23" s="142"/>
      <c r="H23" s="142"/>
      <c r="I23" s="142"/>
      <c r="J23" s="142"/>
      <c r="K23" s="142"/>
    </row>
    <row r="24" spans="1:12" x14ac:dyDescent="0.15">
      <c r="A24" s="197" t="s">
        <v>477</v>
      </c>
      <c r="C24" s="142"/>
      <c r="D24" s="142"/>
      <c r="E24" s="142"/>
      <c r="F24" s="142"/>
      <c r="G24" s="142"/>
      <c r="H24" s="142"/>
      <c r="I24" s="142"/>
      <c r="J24" s="142"/>
      <c r="K24" s="142"/>
    </row>
    <row r="25" spans="1:12" x14ac:dyDescent="0.15">
      <c r="A25" s="142"/>
      <c r="B25" s="483" t="s">
        <v>35</v>
      </c>
      <c r="C25" s="483"/>
      <c r="D25" s="483"/>
      <c r="E25" s="483" t="s">
        <v>20</v>
      </c>
      <c r="F25" s="483"/>
      <c r="G25" s="483"/>
      <c r="H25" s="483"/>
      <c r="I25" s="483" t="s">
        <v>38</v>
      </c>
      <c r="J25" s="483"/>
      <c r="K25" s="483"/>
    </row>
    <row r="26" spans="1:12" ht="21" customHeight="1" x14ac:dyDescent="0.15">
      <c r="A26" s="142"/>
      <c r="B26" s="485"/>
      <c r="C26" s="486"/>
      <c r="D26" s="487"/>
      <c r="E26" s="484"/>
      <c r="F26" s="484"/>
      <c r="G26" s="484"/>
      <c r="H26" s="484"/>
      <c r="I26" s="491"/>
      <c r="J26" s="492"/>
      <c r="K26" s="493"/>
      <c r="L26" s="373" t="s">
        <v>909</v>
      </c>
    </row>
    <row r="27" spans="1:12" x14ac:dyDescent="0.15">
      <c r="A27" s="142"/>
      <c r="B27" s="142"/>
      <c r="C27" s="142"/>
      <c r="D27" s="142"/>
      <c r="E27" s="142"/>
      <c r="F27" s="142"/>
      <c r="G27" s="142"/>
      <c r="H27" s="142"/>
      <c r="I27" s="142"/>
      <c r="J27" s="142"/>
      <c r="K27" s="142"/>
    </row>
    <row r="28" spans="1:12" x14ac:dyDescent="0.15">
      <c r="A28" s="197" t="s">
        <v>478</v>
      </c>
      <c r="C28" s="142"/>
      <c r="D28" s="142"/>
      <c r="E28" s="142"/>
      <c r="F28" s="142"/>
      <c r="G28" s="142"/>
      <c r="H28" s="142"/>
      <c r="I28" s="142"/>
      <c r="J28" s="142"/>
      <c r="K28" s="142"/>
    </row>
    <row r="29" spans="1:12" x14ac:dyDescent="0.15">
      <c r="A29" s="142"/>
      <c r="B29" s="483" t="s">
        <v>35</v>
      </c>
      <c r="C29" s="483"/>
      <c r="D29" s="483"/>
      <c r="E29" s="483" t="s">
        <v>20</v>
      </c>
      <c r="F29" s="483"/>
      <c r="G29" s="483"/>
      <c r="H29" s="483"/>
      <c r="I29" s="483" t="s">
        <v>38</v>
      </c>
      <c r="J29" s="483"/>
      <c r="K29" s="483"/>
    </row>
    <row r="30" spans="1:12" ht="21" customHeight="1" x14ac:dyDescent="0.15">
      <c r="A30" s="142"/>
      <c r="B30" s="485"/>
      <c r="C30" s="486"/>
      <c r="D30" s="487"/>
      <c r="E30" s="488"/>
      <c r="F30" s="489"/>
      <c r="G30" s="489"/>
      <c r="H30" s="490"/>
      <c r="I30" s="481"/>
      <c r="J30" s="481"/>
      <c r="K30" s="481"/>
      <c r="L30" s="373" t="s">
        <v>909</v>
      </c>
    </row>
    <row r="31" spans="1:12" x14ac:dyDescent="0.15">
      <c r="A31" s="142"/>
      <c r="B31" s="142"/>
      <c r="C31" s="142"/>
      <c r="D31" s="142"/>
      <c r="E31" s="142"/>
      <c r="F31" s="142"/>
      <c r="G31" s="142"/>
      <c r="H31" s="142"/>
      <c r="I31" s="142"/>
      <c r="J31" s="142"/>
      <c r="K31" s="142"/>
    </row>
    <row r="32" spans="1:12" x14ac:dyDescent="0.15">
      <c r="A32" s="142" t="s">
        <v>940</v>
      </c>
      <c r="B32" s="142"/>
      <c r="C32" s="142"/>
      <c r="D32" s="142"/>
      <c r="E32" s="142"/>
      <c r="F32" s="142"/>
      <c r="G32" s="142"/>
      <c r="H32" s="142"/>
      <c r="I32" s="142"/>
      <c r="J32" s="142"/>
      <c r="K32" s="142"/>
    </row>
    <row r="33" spans="1:12" x14ac:dyDescent="0.15">
      <c r="A33" s="142"/>
      <c r="B33" s="142"/>
      <c r="C33" s="142"/>
      <c r="D33" s="142"/>
      <c r="E33" s="142"/>
      <c r="F33" s="142"/>
      <c r="G33" s="142"/>
      <c r="H33" s="142"/>
      <c r="I33" s="142"/>
      <c r="J33" s="142"/>
      <c r="K33" s="142"/>
    </row>
    <row r="34" spans="1:12" x14ac:dyDescent="0.15">
      <c r="A34" s="197" t="s">
        <v>938</v>
      </c>
      <c r="C34" s="142"/>
      <c r="D34" s="142"/>
      <c r="E34" s="142"/>
      <c r="F34" s="142"/>
      <c r="G34" s="142"/>
      <c r="H34" s="142"/>
      <c r="I34" s="142"/>
      <c r="J34" s="142"/>
      <c r="K34" s="142"/>
    </row>
    <row r="35" spans="1:12" x14ac:dyDescent="0.15">
      <c r="A35" s="142"/>
      <c r="B35" s="483" t="s">
        <v>35</v>
      </c>
      <c r="C35" s="483"/>
      <c r="D35" s="483"/>
      <c r="E35" s="483" t="s">
        <v>20</v>
      </c>
      <c r="F35" s="483"/>
      <c r="G35" s="483"/>
      <c r="H35" s="483"/>
      <c r="I35" s="483" t="s">
        <v>38</v>
      </c>
      <c r="J35" s="483"/>
      <c r="K35" s="483"/>
    </row>
    <row r="36" spans="1:12" ht="21" customHeight="1" x14ac:dyDescent="0.15">
      <c r="A36" s="142"/>
      <c r="B36" s="484"/>
      <c r="C36" s="484"/>
      <c r="D36" s="484"/>
      <c r="E36" s="485"/>
      <c r="F36" s="486"/>
      <c r="G36" s="486"/>
      <c r="H36" s="487"/>
      <c r="I36" s="481"/>
      <c r="J36" s="481"/>
      <c r="K36" s="481"/>
      <c r="L36" s="373" t="s">
        <v>909</v>
      </c>
    </row>
    <row r="37" spans="1:12" ht="21" customHeight="1" x14ac:dyDescent="0.15">
      <c r="A37" s="142"/>
      <c r="B37" s="484"/>
      <c r="C37" s="484"/>
      <c r="D37" s="484"/>
      <c r="E37" s="485"/>
      <c r="F37" s="486"/>
      <c r="G37" s="486"/>
      <c r="H37" s="487"/>
      <c r="I37" s="481"/>
      <c r="J37" s="481"/>
      <c r="K37" s="481"/>
      <c r="L37" s="373" t="s">
        <v>909</v>
      </c>
    </row>
    <row r="38" spans="1:12" x14ac:dyDescent="0.15">
      <c r="A38" s="142"/>
      <c r="B38" s="142"/>
      <c r="C38" s="142"/>
      <c r="D38" s="142"/>
      <c r="E38" s="142"/>
      <c r="F38" s="142"/>
      <c r="G38" s="142"/>
      <c r="H38" s="142"/>
      <c r="I38" s="142"/>
      <c r="J38" s="142"/>
      <c r="K38" s="142"/>
    </row>
    <row r="39" spans="1:12" x14ac:dyDescent="0.15">
      <c r="A39" s="142" t="s">
        <v>941</v>
      </c>
      <c r="B39" s="142"/>
      <c r="C39" s="142"/>
      <c r="D39" s="142"/>
      <c r="E39" s="142"/>
      <c r="F39" s="142"/>
      <c r="G39" s="142"/>
      <c r="H39" s="142"/>
      <c r="I39" s="142"/>
      <c r="J39" s="142"/>
      <c r="K39" s="142"/>
    </row>
    <row r="40" spans="1:12" x14ac:dyDescent="0.15">
      <c r="A40" s="142"/>
      <c r="B40" s="142"/>
      <c r="C40" s="142"/>
      <c r="D40" s="142"/>
      <c r="E40" s="142"/>
      <c r="F40" s="142"/>
      <c r="G40" s="142"/>
      <c r="H40" s="142"/>
      <c r="I40" s="142"/>
      <c r="J40" s="142"/>
      <c r="K40" s="142"/>
    </row>
    <row r="41" spans="1:12" x14ac:dyDescent="0.15">
      <c r="A41" s="197" t="s">
        <v>479</v>
      </c>
      <c r="C41" s="142"/>
      <c r="D41" s="142"/>
      <c r="E41" s="142"/>
      <c r="F41" s="142"/>
      <c r="G41" s="142"/>
      <c r="H41" s="142"/>
      <c r="I41" s="142"/>
      <c r="J41" s="142"/>
      <c r="K41" s="142"/>
    </row>
    <row r="42" spans="1:12" x14ac:dyDescent="0.15">
      <c r="A42" s="142"/>
      <c r="B42" s="483" t="s">
        <v>480</v>
      </c>
      <c r="C42" s="483"/>
      <c r="D42" s="483"/>
      <c r="E42" s="483" t="s">
        <v>481</v>
      </c>
      <c r="F42" s="483"/>
      <c r="G42" s="483"/>
      <c r="H42" s="483"/>
      <c r="I42" s="483"/>
      <c r="J42" s="483"/>
      <c r="K42" s="483"/>
    </row>
    <row r="43" spans="1:12" x14ac:dyDescent="0.15">
      <c r="A43" s="142"/>
      <c r="B43" s="324" t="s">
        <v>482</v>
      </c>
      <c r="C43" s="483" t="s">
        <v>18</v>
      </c>
      <c r="D43" s="483"/>
      <c r="E43" s="483" t="s">
        <v>35</v>
      </c>
      <c r="F43" s="483"/>
      <c r="G43" s="483" t="s">
        <v>20</v>
      </c>
      <c r="H43" s="482"/>
      <c r="I43" s="482"/>
      <c r="J43" s="483" t="s">
        <v>482</v>
      </c>
      <c r="K43" s="482"/>
    </row>
    <row r="44" spans="1:12" ht="21" customHeight="1" x14ac:dyDescent="0.15">
      <c r="A44" s="142"/>
      <c r="B44" s="370"/>
      <c r="C44" s="460"/>
      <c r="D44" s="460"/>
      <c r="E44" s="478"/>
      <c r="F44" s="479"/>
      <c r="G44" s="460"/>
      <c r="H44" s="480"/>
      <c r="I44" s="480"/>
      <c r="J44" s="460"/>
      <c r="K44" s="480"/>
      <c r="L44" s="373" t="s">
        <v>909</v>
      </c>
    </row>
    <row r="45" spans="1:12" ht="21" customHeight="1" x14ac:dyDescent="0.15">
      <c r="A45" s="142"/>
      <c r="B45" s="323"/>
      <c r="C45" s="481"/>
      <c r="D45" s="481"/>
      <c r="E45" s="481"/>
      <c r="F45" s="481"/>
      <c r="G45" s="481"/>
      <c r="H45" s="482"/>
      <c r="I45" s="482"/>
      <c r="J45" s="483"/>
      <c r="K45" s="482"/>
      <c r="L45" s="373" t="s">
        <v>909</v>
      </c>
    </row>
    <row r="46" spans="1:12" x14ac:dyDescent="0.15">
      <c r="A46" s="142"/>
      <c r="B46" s="142"/>
      <c r="C46" s="142"/>
      <c r="D46" s="142"/>
      <c r="E46" s="142"/>
      <c r="F46" s="142"/>
      <c r="G46" s="142"/>
      <c r="H46" s="142"/>
      <c r="I46" s="142"/>
      <c r="J46" s="142"/>
      <c r="K46" s="142"/>
    </row>
    <row r="47" spans="1:12" x14ac:dyDescent="0.15">
      <c r="A47" s="142" t="s">
        <v>483</v>
      </c>
      <c r="B47" s="142"/>
      <c r="C47" s="142"/>
      <c r="D47" s="142"/>
      <c r="E47" s="142"/>
      <c r="F47" s="142"/>
      <c r="G47" s="142"/>
      <c r="H47" s="142"/>
      <c r="I47" s="142"/>
      <c r="J47" s="142"/>
      <c r="K47" s="142"/>
    </row>
    <row r="48" spans="1:12" x14ac:dyDescent="0.15">
      <c r="A48" s="197" t="s">
        <v>907</v>
      </c>
      <c r="B48" s="142"/>
      <c r="C48" s="142"/>
      <c r="D48" s="142"/>
      <c r="E48" s="142"/>
      <c r="F48" s="142"/>
      <c r="G48" s="142"/>
      <c r="H48" s="142"/>
      <c r="I48" s="142"/>
      <c r="J48" s="142"/>
      <c r="K48" s="142"/>
    </row>
    <row r="49" spans="1:11" x14ac:dyDescent="0.15">
      <c r="A49" s="197" t="s">
        <v>908</v>
      </c>
      <c r="B49" s="142"/>
      <c r="C49" s="142"/>
      <c r="D49" s="142"/>
      <c r="E49" s="142"/>
      <c r="F49" s="142"/>
      <c r="G49" s="142"/>
      <c r="H49" s="142"/>
      <c r="I49" s="142"/>
      <c r="J49" s="142"/>
      <c r="K49" s="142"/>
    </row>
    <row r="50" spans="1:11" x14ac:dyDescent="0.15">
      <c r="A50" s="197" t="s">
        <v>485</v>
      </c>
      <c r="B50" s="142"/>
      <c r="C50" s="142"/>
      <c r="D50" s="142"/>
      <c r="E50" s="142"/>
      <c r="F50" s="142"/>
      <c r="G50" s="142"/>
      <c r="H50" s="142"/>
      <c r="I50" s="142"/>
      <c r="J50" s="142"/>
      <c r="K50" s="142"/>
    </row>
    <row r="51" spans="1:11" x14ac:dyDescent="0.15">
      <c r="A51" s="197" t="s">
        <v>486</v>
      </c>
      <c r="B51" s="142"/>
      <c r="C51" s="142"/>
      <c r="D51" s="142"/>
      <c r="E51" s="142"/>
      <c r="F51" s="142"/>
      <c r="G51" s="142"/>
      <c r="H51" s="142"/>
      <c r="I51" s="142"/>
      <c r="J51" s="142"/>
      <c r="K51" s="142"/>
    </row>
    <row r="52" spans="1:11" x14ac:dyDescent="0.15">
      <c r="A52" s="197" t="s">
        <v>484</v>
      </c>
      <c r="B52" s="142"/>
      <c r="C52" s="142"/>
      <c r="D52" s="142"/>
      <c r="E52" s="142"/>
      <c r="F52" s="142"/>
      <c r="G52" s="142"/>
      <c r="H52" s="142"/>
      <c r="I52" s="142"/>
      <c r="J52" s="142"/>
      <c r="K52" s="142"/>
    </row>
    <row r="53" spans="1:11" x14ac:dyDescent="0.15">
      <c r="A53" s="197" t="s">
        <v>488</v>
      </c>
      <c r="B53" s="142"/>
      <c r="C53" s="142"/>
      <c r="D53" s="142"/>
      <c r="E53" s="142"/>
      <c r="F53" s="142"/>
      <c r="G53" s="142"/>
      <c r="H53" s="142"/>
      <c r="I53" s="142"/>
      <c r="J53" s="142"/>
      <c r="K53" s="142"/>
    </row>
    <row r="54" spans="1:11" x14ac:dyDescent="0.15">
      <c r="A54" s="197" t="s">
        <v>487</v>
      </c>
      <c r="B54" s="142"/>
      <c r="C54" s="142"/>
      <c r="D54" s="142"/>
      <c r="E54" s="142"/>
      <c r="F54" s="142"/>
      <c r="G54" s="142"/>
      <c r="H54" s="142"/>
      <c r="I54" s="142"/>
      <c r="J54" s="142"/>
      <c r="K54" s="142"/>
    </row>
    <row r="55" spans="1:11" x14ac:dyDescent="0.15">
      <c r="A55" s="142"/>
      <c r="B55" s="142"/>
      <c r="C55" s="142"/>
      <c r="D55" s="142"/>
      <c r="E55" s="142"/>
      <c r="F55" s="142"/>
      <c r="G55" s="142"/>
      <c r="H55" s="142"/>
      <c r="I55" s="142"/>
      <c r="J55" s="142"/>
      <c r="K55" s="142"/>
    </row>
    <row r="56" spans="1:11" ht="14.25" x14ac:dyDescent="0.15">
      <c r="A56" s="142"/>
      <c r="B56" s="141"/>
      <c r="C56" s="142"/>
      <c r="D56" s="142"/>
      <c r="E56" s="142"/>
      <c r="F56" s="142"/>
      <c r="G56" s="142"/>
      <c r="H56" s="142"/>
      <c r="I56" s="142"/>
      <c r="J56" s="142"/>
      <c r="K56" s="142"/>
    </row>
    <row r="57" spans="1:11" x14ac:dyDescent="0.15">
      <c r="A57" s="142"/>
      <c r="B57" s="142"/>
      <c r="C57" s="142"/>
      <c r="D57" s="142"/>
      <c r="E57" s="142"/>
      <c r="F57" s="142"/>
      <c r="G57" s="142"/>
      <c r="H57" s="142"/>
      <c r="I57" s="142"/>
      <c r="J57" s="142"/>
      <c r="K57" s="142"/>
    </row>
    <row r="58" spans="1:11" x14ac:dyDescent="0.15">
      <c r="A58" s="142"/>
      <c r="B58" s="142"/>
      <c r="C58" s="142"/>
      <c r="D58" s="142"/>
      <c r="E58" s="142"/>
      <c r="F58" s="142"/>
      <c r="G58" s="142"/>
      <c r="H58" s="142"/>
      <c r="I58" s="142"/>
      <c r="J58" s="142"/>
      <c r="K58" s="142"/>
    </row>
  </sheetData>
  <mergeCells count="46">
    <mergeCell ref="F10:I10"/>
    <mergeCell ref="A1:K1"/>
    <mergeCell ref="H3:K3"/>
    <mergeCell ref="F5:K6"/>
    <mergeCell ref="F7:K8"/>
    <mergeCell ref="F9:K9"/>
    <mergeCell ref="A2:B2"/>
    <mergeCell ref="A3:B4"/>
    <mergeCell ref="A12:K14"/>
    <mergeCell ref="C18:D18"/>
    <mergeCell ref="H18:I18"/>
    <mergeCell ref="B25:D25"/>
    <mergeCell ref="E25:H25"/>
    <mergeCell ref="I25:K25"/>
    <mergeCell ref="B26:D26"/>
    <mergeCell ref="E26:H26"/>
    <mergeCell ref="I26:K26"/>
    <mergeCell ref="B29:D29"/>
    <mergeCell ref="E29:H29"/>
    <mergeCell ref="I29:K29"/>
    <mergeCell ref="B30:D30"/>
    <mergeCell ref="E30:H30"/>
    <mergeCell ref="I30:K30"/>
    <mergeCell ref="B35:D35"/>
    <mergeCell ref="E35:H35"/>
    <mergeCell ref="I35:K35"/>
    <mergeCell ref="B36:D36"/>
    <mergeCell ref="E36:H36"/>
    <mergeCell ref="I36:K36"/>
    <mergeCell ref="B37:D37"/>
    <mergeCell ref="E37:H37"/>
    <mergeCell ref="I37:K37"/>
    <mergeCell ref="B42:D42"/>
    <mergeCell ref="E42:K42"/>
    <mergeCell ref="C43:D43"/>
    <mergeCell ref="E43:F43"/>
    <mergeCell ref="G43:I43"/>
    <mergeCell ref="J43:K43"/>
    <mergeCell ref="C44:D44"/>
    <mergeCell ref="E44:F44"/>
    <mergeCell ref="G44:I44"/>
    <mergeCell ref="J44:K44"/>
    <mergeCell ref="C45:D45"/>
    <mergeCell ref="E45:F45"/>
    <mergeCell ref="G45:I45"/>
    <mergeCell ref="J45:K45"/>
  </mergeCells>
  <phoneticPr fontId="3"/>
  <dataValidations count="2">
    <dataValidation type="list" allowBlank="1" showInputMessage="1" showErrorMessage="1" sqref="H3:K3">
      <formula1>$M$3:$M$4</formula1>
    </dataValidation>
    <dataValidation type="list" allowBlank="1" showInputMessage="1" showErrorMessage="1" sqref="B18 G18">
      <formula1>$M$5:$M$6</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9"/>
  <sheetViews>
    <sheetView view="pageBreakPreview" zoomScale="106" zoomScaleNormal="100" zoomScaleSheetLayoutView="106" workbookViewId="0">
      <selection activeCell="F18" sqref="F18"/>
    </sheetView>
  </sheetViews>
  <sheetFormatPr defaultColWidth="8.875" defaultRowHeight="13.9" customHeight="1" x14ac:dyDescent="0.15"/>
  <cols>
    <col min="1" max="5" width="8.875" style="405"/>
    <col min="6" max="6" width="8.875" style="405" customWidth="1"/>
    <col min="7" max="16384" width="8.875" style="405"/>
  </cols>
  <sheetData>
    <row r="1" spans="1:10" ht="13.9" customHeight="1" x14ac:dyDescent="0.15">
      <c r="A1" s="404" t="s">
        <v>957</v>
      </c>
    </row>
    <row r="2" spans="1:10" ht="13.9" customHeight="1" x14ac:dyDescent="0.15">
      <c r="A2" s="404"/>
    </row>
    <row r="3" spans="1:10" ht="13.9" customHeight="1" x14ac:dyDescent="0.15">
      <c r="A3" s="406"/>
      <c r="J3" s="406" t="s">
        <v>958</v>
      </c>
    </row>
    <row r="4" spans="1:10" ht="13.9" customHeight="1" x14ac:dyDescent="0.15">
      <c r="A4" s="404"/>
    </row>
    <row r="5" spans="1:10" ht="13.9" customHeight="1" x14ac:dyDescent="0.15">
      <c r="A5" s="404" t="s">
        <v>959</v>
      </c>
    </row>
    <row r="6" spans="1:10" ht="13.9" customHeight="1" x14ac:dyDescent="0.15">
      <c r="A6" s="404"/>
    </row>
    <row r="7" spans="1:10" ht="13.9" customHeight="1" x14ac:dyDescent="0.15">
      <c r="A7" s="404"/>
    </row>
    <row r="8" spans="1:10" s="407" customFormat="1" ht="16.899999999999999" customHeight="1" x14ac:dyDescent="0.2">
      <c r="A8" s="507" t="s">
        <v>960</v>
      </c>
      <c r="B8" s="507"/>
      <c r="C8" s="507"/>
      <c r="D8" s="507"/>
      <c r="E8" s="507"/>
      <c r="F8" s="507"/>
      <c r="G8" s="507"/>
      <c r="H8" s="507"/>
      <c r="I8" s="507"/>
      <c r="J8" s="507"/>
    </row>
    <row r="9" spans="1:10" ht="13.9" customHeight="1" x14ac:dyDescent="0.15">
      <c r="A9" s="404"/>
    </row>
    <row r="10" spans="1:10" ht="13.9" customHeight="1" x14ac:dyDescent="0.15">
      <c r="A10" s="408"/>
    </row>
    <row r="11" spans="1:10" ht="16.899999999999999" customHeight="1" x14ac:dyDescent="0.15">
      <c r="A11" s="408" t="s">
        <v>961</v>
      </c>
    </row>
    <row r="12" spans="1:10" ht="16.899999999999999" customHeight="1" x14ac:dyDescent="0.15">
      <c r="A12" s="408" t="s">
        <v>962</v>
      </c>
    </row>
    <row r="13" spans="1:10" ht="13.9" customHeight="1" x14ac:dyDescent="0.15">
      <c r="A13" s="408"/>
    </row>
    <row r="14" spans="1:10" ht="13.9" customHeight="1" x14ac:dyDescent="0.15">
      <c r="A14" s="404"/>
    </row>
    <row r="15" spans="1:10" ht="13.9" customHeight="1" x14ac:dyDescent="0.15">
      <c r="A15" s="404"/>
    </row>
    <row r="16" spans="1:10" ht="17.45" customHeight="1" x14ac:dyDescent="0.15">
      <c r="E16" s="405" t="s">
        <v>963</v>
      </c>
    </row>
    <row r="17" spans="1:10" ht="17.45" customHeight="1" x14ac:dyDescent="0.15">
      <c r="E17" s="405" t="s">
        <v>964</v>
      </c>
    </row>
    <row r="18" spans="1:10" ht="17.45" customHeight="1" x14ac:dyDescent="0.15">
      <c r="E18" s="405" t="s">
        <v>965</v>
      </c>
    </row>
    <row r="19" spans="1:10" ht="17.45" customHeight="1" x14ac:dyDescent="0.15">
      <c r="E19" s="409" t="s">
        <v>966</v>
      </c>
    </row>
    <row r="20" spans="1:10" ht="17.45" customHeight="1" x14ac:dyDescent="0.15">
      <c r="E20" s="405" t="s">
        <v>967</v>
      </c>
    </row>
    <row r="22" spans="1:10" ht="17.45" customHeight="1" x14ac:dyDescent="0.15">
      <c r="E22" s="405" t="s">
        <v>968</v>
      </c>
    </row>
    <row r="23" spans="1:10" ht="17.45" customHeight="1" x14ac:dyDescent="0.15">
      <c r="E23" s="405" t="s">
        <v>969</v>
      </c>
    </row>
    <row r="25" spans="1:10" ht="13.9" customHeight="1" x14ac:dyDescent="0.15">
      <c r="A25" s="404"/>
    </row>
    <row r="26" spans="1:10" ht="13.9" customHeight="1" x14ac:dyDescent="0.15">
      <c r="A26" s="410"/>
      <c r="B26" s="411"/>
      <c r="C26" s="411"/>
      <c r="D26" s="411"/>
      <c r="E26" s="411"/>
      <c r="F26" s="411"/>
      <c r="G26" s="411"/>
      <c r="H26" s="411"/>
      <c r="I26" s="411"/>
      <c r="J26" s="411"/>
    </row>
    <row r="27" spans="1:10" ht="13.9" customHeight="1" x14ac:dyDescent="0.15">
      <c r="A27" s="412"/>
      <c r="B27" s="413"/>
      <c r="C27" s="413"/>
      <c r="D27" s="413"/>
      <c r="E27" s="413"/>
      <c r="F27" s="413"/>
      <c r="G27" s="413"/>
      <c r="H27" s="413"/>
      <c r="I27" s="413"/>
      <c r="J27" s="413"/>
    </row>
    <row r="28" spans="1:10" ht="13.9" customHeight="1" x14ac:dyDescent="0.15">
      <c r="A28" s="404" t="s">
        <v>970</v>
      </c>
    </row>
    <row r="29" spans="1:10" ht="13.9" customHeight="1" x14ac:dyDescent="0.15">
      <c r="A29" s="404"/>
    </row>
    <row r="30" spans="1:10" ht="13.9" customHeight="1" x14ac:dyDescent="0.15">
      <c r="A30" s="406"/>
      <c r="J30" s="406" t="s">
        <v>958</v>
      </c>
    </row>
    <row r="31" spans="1:10" ht="13.9" customHeight="1" x14ac:dyDescent="0.15">
      <c r="A31" s="404"/>
    </row>
    <row r="32" spans="1:10" ht="13.9" customHeight="1" x14ac:dyDescent="0.15">
      <c r="A32" s="404" t="s">
        <v>959</v>
      </c>
    </row>
    <row r="33" spans="1:10" ht="13.9" customHeight="1" x14ac:dyDescent="0.15">
      <c r="A33" s="404"/>
    </row>
    <row r="34" spans="1:10" ht="13.9" customHeight="1" x14ac:dyDescent="0.15">
      <c r="A34" s="404"/>
    </row>
    <row r="35" spans="1:10" ht="13.9" customHeight="1" x14ac:dyDescent="0.15">
      <c r="A35" s="404"/>
    </row>
    <row r="36" spans="1:10" s="407" customFormat="1" ht="16.899999999999999" customHeight="1" x14ac:dyDescent="0.2">
      <c r="A36" s="507" t="s">
        <v>971</v>
      </c>
      <c r="B36" s="507"/>
      <c r="C36" s="507"/>
      <c r="D36" s="507"/>
      <c r="E36" s="507"/>
      <c r="F36" s="507"/>
      <c r="G36" s="507"/>
      <c r="H36" s="507"/>
      <c r="I36" s="507"/>
      <c r="J36" s="507"/>
    </row>
    <row r="40" spans="1:10" ht="16.899999999999999" customHeight="1" x14ac:dyDescent="0.15">
      <c r="A40" s="408" t="s">
        <v>972</v>
      </c>
    </row>
    <row r="41" spans="1:10" ht="16.899999999999999" customHeight="1" x14ac:dyDescent="0.15">
      <c r="A41" s="408" t="s">
        <v>973</v>
      </c>
    </row>
    <row r="44" spans="1:10" ht="20.45" customHeight="1" x14ac:dyDescent="0.15">
      <c r="E44" s="405" t="s">
        <v>974</v>
      </c>
    </row>
    <row r="45" spans="1:10" ht="20.45" customHeight="1" x14ac:dyDescent="0.15">
      <c r="E45" s="405" t="s">
        <v>975</v>
      </c>
    </row>
    <row r="47" spans="1:10" ht="22.9" customHeight="1" x14ac:dyDescent="0.15">
      <c r="E47" s="405" t="s">
        <v>976</v>
      </c>
      <c r="F47" s="405" t="s">
        <v>977</v>
      </c>
    </row>
    <row r="48" spans="1:10" ht="28.9" customHeight="1" x14ac:dyDescent="0.15">
      <c r="E48" s="405" t="s">
        <v>978</v>
      </c>
    </row>
    <row r="49" spans="5:5" ht="13.9" customHeight="1" x14ac:dyDescent="0.15">
      <c r="E49" s="414" t="s">
        <v>979</v>
      </c>
    </row>
  </sheetData>
  <mergeCells count="2">
    <mergeCell ref="A8:J8"/>
    <mergeCell ref="A36:J36"/>
  </mergeCells>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I53"/>
  <sheetViews>
    <sheetView view="pageBreakPreview" zoomScaleNormal="100" zoomScaleSheetLayoutView="100" workbookViewId="0">
      <selection activeCell="E26" sqref="E26:H26"/>
    </sheetView>
  </sheetViews>
  <sheetFormatPr defaultColWidth="3.25" defaultRowHeight="15" customHeight="1" x14ac:dyDescent="0.15"/>
  <cols>
    <col min="31" max="32" width="7.375" bestFit="1" customWidth="1"/>
    <col min="34" max="34" width="7.375" bestFit="1" customWidth="1"/>
  </cols>
  <sheetData>
    <row r="1" spans="1:28" ht="18.75" x14ac:dyDescent="0.15">
      <c r="A1" s="550" t="s">
        <v>102</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row>
    <row r="2" spans="1:28" s="21" customFormat="1" ht="15" customHeight="1" thickBot="1" x14ac:dyDescent="0.2">
      <c r="A2"/>
      <c r="B2"/>
      <c r="C2"/>
      <c r="D2"/>
      <c r="E2"/>
      <c r="F2"/>
      <c r="G2"/>
      <c r="O2" s="74"/>
      <c r="P2" s="74"/>
      <c r="Q2" s="74"/>
      <c r="R2" s="74"/>
      <c r="S2" s="74"/>
      <c r="AB2" s="26" t="s">
        <v>79</v>
      </c>
    </row>
    <row r="3" spans="1:28" ht="15" customHeight="1" thickBot="1" x14ac:dyDescent="0.2">
      <c r="A3" s="564" t="s">
        <v>329</v>
      </c>
      <c r="B3" s="565"/>
      <c r="C3" s="565"/>
      <c r="D3" s="565"/>
      <c r="E3" s="565"/>
      <c r="F3" s="565"/>
      <c r="G3" s="565"/>
      <c r="H3" s="565"/>
      <c r="I3" s="566"/>
      <c r="M3" s="6"/>
      <c r="N3" s="6"/>
      <c r="O3" s="6"/>
      <c r="P3" s="6"/>
      <c r="Q3" s="6"/>
      <c r="R3" s="6"/>
      <c r="S3" s="6"/>
    </row>
    <row r="5" spans="1:28" ht="15" customHeight="1" thickBot="1" x14ac:dyDescent="0.2">
      <c r="A5" t="s">
        <v>285</v>
      </c>
    </row>
    <row r="6" spans="1:28" ht="15" customHeight="1" x14ac:dyDescent="0.15">
      <c r="A6" s="538" t="s">
        <v>1</v>
      </c>
      <c r="B6" s="539"/>
      <c r="C6" s="539"/>
      <c r="D6" s="539"/>
      <c r="E6" s="1"/>
      <c r="F6" s="1"/>
      <c r="G6" s="1"/>
      <c r="H6" s="1"/>
      <c r="I6" s="1"/>
      <c r="J6" s="9"/>
      <c r="K6" s="553" t="s">
        <v>33</v>
      </c>
      <c r="L6" s="553"/>
      <c r="M6" s="553"/>
      <c r="N6" s="554"/>
      <c r="Q6" s="522" t="s">
        <v>4</v>
      </c>
      <c r="R6" s="523"/>
      <c r="S6" s="523"/>
      <c r="T6" s="524"/>
      <c r="U6" s="21"/>
      <c r="V6" s="538" t="s">
        <v>6</v>
      </c>
      <c r="W6" s="539"/>
      <c r="X6" s="577"/>
    </row>
    <row r="7" spans="1:28" ht="15" customHeight="1" thickBot="1" x14ac:dyDescent="0.2">
      <c r="A7" s="555" t="s">
        <v>2</v>
      </c>
      <c r="B7" s="556"/>
      <c r="C7" s="556"/>
      <c r="D7" s="556"/>
      <c r="E7" s="65" t="str">
        <f>MID(入力シート!$D9,1,1)</f>
        <v/>
      </c>
      <c r="F7" s="65" t="str">
        <f>MID(入力シート!$D9,2,1)</f>
        <v/>
      </c>
      <c r="G7" s="65" t="str">
        <f>MID(入力シート!$D9,3,1)</f>
        <v/>
      </c>
      <c r="H7" s="65" t="str">
        <f>MID(入力シート!$D9,4,1)</f>
        <v/>
      </c>
      <c r="I7" s="65" t="str">
        <f>MID(入力シート!$D9,5,1)</f>
        <v/>
      </c>
      <c r="J7" s="65" t="str">
        <f>MID(入力シート!$D9,6,1)</f>
        <v/>
      </c>
      <c r="K7" s="551" t="s">
        <v>3</v>
      </c>
      <c r="L7" s="551"/>
      <c r="M7" s="551"/>
      <c r="N7" s="552"/>
      <c r="Q7" s="514" t="str">
        <f>IF(入力シート!D12="","",入力シート!D12)</f>
        <v/>
      </c>
      <c r="R7" s="515"/>
      <c r="S7" s="515"/>
      <c r="T7" s="516"/>
      <c r="U7" s="21"/>
      <c r="V7" s="532" t="str">
        <f>IF(入力シート!D14="","",入力シート!D14)</f>
        <v/>
      </c>
      <c r="W7" s="533"/>
      <c r="X7" s="534"/>
    </row>
    <row r="9" spans="1:28" ht="15" customHeight="1" thickBot="1" x14ac:dyDescent="0.2">
      <c r="A9" t="s">
        <v>9</v>
      </c>
      <c r="D9" s="5"/>
      <c r="F9" s="3" t="s">
        <v>66</v>
      </c>
    </row>
    <row r="10" spans="1:28" ht="15" customHeight="1" x14ac:dyDescent="0.15">
      <c r="A10" s="536" t="s">
        <v>11</v>
      </c>
      <c r="B10" s="537"/>
      <c r="C10" s="537"/>
      <c r="D10" s="66" t="str">
        <f>MID(入力シート!$D22,1,1)</f>
        <v/>
      </c>
      <c r="E10" s="66" t="str">
        <f>MID(入力シート!$D22,2,1)</f>
        <v/>
      </c>
      <c r="F10" s="66" t="str">
        <f>MID(入力シート!$D22,3,1)</f>
        <v/>
      </c>
      <c r="G10" s="12" t="str">
        <f>MID(入力シート!$D22,4,1)</f>
        <v/>
      </c>
      <c r="H10" s="12" t="str">
        <f>MID(入力シート!$D22,5,1)</f>
        <v/>
      </c>
      <c r="I10" s="12" t="str">
        <f>MID(入力シート!$D22,6,1)</f>
        <v/>
      </c>
      <c r="J10" s="12" t="str">
        <f>MID(入力シート!$D22,7,1)</f>
        <v/>
      </c>
      <c r="K10" s="12" t="str">
        <f>MID(入力シート!$D22,8,1)</f>
        <v/>
      </c>
      <c r="L10" s="66" t="str">
        <f>MID(入力シート!$D22,9,1)</f>
        <v/>
      </c>
      <c r="M10" s="12" t="str">
        <f>MID(入力シート!$D22,10,1)</f>
        <v/>
      </c>
      <c r="N10" s="12" t="str">
        <f>MID(入力シート!$D22,11,1)</f>
        <v/>
      </c>
      <c r="O10" s="12" t="str">
        <f>MID(入力シート!$D22,12,1)</f>
        <v/>
      </c>
      <c r="P10" s="12" t="str">
        <f>MID(入力シート!$D22,13,1)</f>
        <v/>
      </c>
      <c r="Q10" s="12" t="str">
        <f>MID(入力シート!$D22,14,1)</f>
        <v/>
      </c>
      <c r="R10" s="12" t="str">
        <f>MID(入力シート!$D22,15,1)</f>
        <v/>
      </c>
      <c r="S10" s="12" t="str">
        <f>MID(入力シート!$D22,16,1)</f>
        <v/>
      </c>
      <c r="T10" s="12" t="str">
        <f>MID(入力シート!$D22,17,1)</f>
        <v/>
      </c>
      <c r="U10" s="12" t="str">
        <f>MID(入力シート!$D22,18,1)</f>
        <v/>
      </c>
      <c r="V10" s="12" t="str">
        <f>MID(入力シート!$D22,19,1)</f>
        <v/>
      </c>
      <c r="W10" s="12" t="str">
        <f>MID(入力シート!$D22,20,1)</f>
        <v/>
      </c>
      <c r="X10" s="12" t="str">
        <f>MID(入力シート!$D22,21,1)</f>
        <v/>
      </c>
      <c r="Y10" s="12" t="str">
        <f>MID(入力シート!$D22,22,1)</f>
        <v/>
      </c>
      <c r="Z10" s="12" t="str">
        <f>MID(入力シート!$D22,23,1)</f>
        <v/>
      </c>
      <c r="AA10" s="12" t="str">
        <f>MID(入力シート!$D22,24,1)</f>
        <v/>
      </c>
      <c r="AB10" s="13" t="str">
        <f>MID(入力シート!$D22,25,1)</f>
        <v/>
      </c>
    </row>
    <row r="11" spans="1:28" ht="15" customHeight="1" thickBot="1" x14ac:dyDescent="0.2">
      <c r="A11" s="559" t="s">
        <v>32</v>
      </c>
      <c r="B11" s="560"/>
      <c r="C11" s="560"/>
      <c r="D11" s="64" t="str">
        <f>MID(入力シート!$D23,1,1)</f>
        <v/>
      </c>
      <c r="E11" s="64" t="str">
        <f>MID(入力シート!$D23,2,1)</f>
        <v/>
      </c>
      <c r="F11" s="64" t="str">
        <f>MID(入力シート!$D23,3,1)</f>
        <v/>
      </c>
      <c r="G11" s="64" t="str">
        <f>MID(入力シート!$D23,4,1)</f>
        <v/>
      </c>
      <c r="H11" s="64" t="str">
        <f>MID(入力シート!$D23,5,1)</f>
        <v/>
      </c>
      <c r="I11" s="64" t="str">
        <f>MID(入力シート!$D23,6,1)</f>
        <v/>
      </c>
      <c r="J11" s="8" t="str">
        <f>MID(入力シート!$D23,7,1)</f>
        <v/>
      </c>
      <c r="K11" s="8" t="str">
        <f>MID(入力シート!$D23,8,1)</f>
        <v/>
      </c>
      <c r="L11" s="67" t="str">
        <f>MID(入力シート!$D23,9,1)</f>
        <v/>
      </c>
      <c r="M11" s="8" t="str">
        <f>MID(入力シート!$D23,10,1)</f>
        <v/>
      </c>
      <c r="N11" s="8" t="str">
        <f>MID(入力シート!$D23,11,1)</f>
        <v/>
      </c>
      <c r="O11" s="8" t="str">
        <f>MID(入力シート!$D23,12,1)</f>
        <v/>
      </c>
      <c r="P11" s="89" t="str">
        <f>MID(入力シート!$D23,13,1)</f>
        <v/>
      </c>
      <c r="Q11" s="89" t="str">
        <f>MID(入力シート!$D23,14,1)</f>
        <v/>
      </c>
      <c r="R11" s="89" t="str">
        <f>MID(入力シート!$D23,15,1)</f>
        <v/>
      </c>
      <c r="S11" s="89" t="str">
        <f>MID(入力シート!$D23,16,1)</f>
        <v/>
      </c>
      <c r="T11" s="89" t="str">
        <f>MID(入力シート!$D23,17,1)</f>
        <v/>
      </c>
      <c r="U11" s="89" t="str">
        <f>MID(入力シート!$D23,18,1)</f>
        <v/>
      </c>
      <c r="V11" s="89" t="str">
        <f>MID(入力シート!$D23,19,1)</f>
        <v/>
      </c>
      <c r="W11" s="89" t="str">
        <f>MID(入力シート!$D23,20,1)</f>
        <v/>
      </c>
      <c r="X11" s="8" t="str">
        <f>MID(入力シート!$D23,21,1)</f>
        <v/>
      </c>
      <c r="Y11" s="8" t="str">
        <f>MID(入力シート!$D23,22,1)</f>
        <v/>
      </c>
      <c r="Z11" s="8" t="str">
        <f>MID(入力シート!$D23,23,1)</f>
        <v/>
      </c>
      <c r="AA11" s="8" t="str">
        <f>MID(入力シート!$D23,24,1)</f>
        <v/>
      </c>
      <c r="AB11" s="14" t="str">
        <f>MID(入力シート!$D23,25,1)</f>
        <v/>
      </c>
    </row>
    <row r="12" spans="1:28" ht="15" customHeight="1" thickBot="1" x14ac:dyDescent="0.2">
      <c r="A12" s="557" t="s">
        <v>7</v>
      </c>
      <c r="B12" s="558"/>
      <c r="C12" s="558"/>
      <c r="D12" s="533" t="str">
        <f>IF(L12="","",IF(L12="個人","",入力シート!D24))</f>
        <v/>
      </c>
      <c r="E12" s="533"/>
      <c r="F12" s="533"/>
      <c r="G12" s="568" t="s">
        <v>360</v>
      </c>
      <c r="H12" s="569"/>
      <c r="I12" s="569"/>
      <c r="J12" s="569"/>
      <c r="K12" s="570"/>
      <c r="L12" s="533" t="str">
        <f>IF(入力シート!D21="","",VLOOKUP(入力シート!D21,入力シート!S17:T30,2,FALSE))</f>
        <v/>
      </c>
      <c r="M12" s="533"/>
      <c r="N12" s="533"/>
      <c r="O12" s="533"/>
      <c r="P12" s="567"/>
      <c r="Q12" s="561" t="str">
        <f>IF(L12="","",IF(L12="その他",入力シート!E21,入力シート!D21))</f>
        <v/>
      </c>
      <c r="R12" s="562"/>
      <c r="S12" s="562"/>
      <c r="T12" s="562"/>
      <c r="U12" s="562"/>
      <c r="V12" s="562"/>
      <c r="W12" s="563"/>
      <c r="X12" s="88"/>
      <c r="Y12" s="88"/>
      <c r="Z12" s="88"/>
      <c r="AA12" s="88"/>
      <c r="AB12" s="88"/>
    </row>
    <row r="14" spans="1:28" ht="15" customHeight="1" thickBot="1" x14ac:dyDescent="0.2">
      <c r="A14" t="s">
        <v>24</v>
      </c>
      <c r="F14" s="3" t="s">
        <v>25</v>
      </c>
    </row>
    <row r="15" spans="1:28" ht="15" customHeight="1" thickBot="1" x14ac:dyDescent="0.2">
      <c r="A15" s="538" t="s">
        <v>17</v>
      </c>
      <c r="B15" s="539"/>
      <c r="C15" s="539"/>
      <c r="D15" s="539"/>
      <c r="E15" s="539"/>
      <c r="F15" s="12" t="str">
        <f>MID(入力シート!$D25,1,1)</f>
        <v/>
      </c>
      <c r="G15" s="12" t="str">
        <f>MID(入力シート!$D25,2,1)</f>
        <v/>
      </c>
      <c r="H15" s="12" t="str">
        <f>MID(入力シート!$D25,3,1)</f>
        <v/>
      </c>
      <c r="I15" s="12" t="str">
        <f>MID(入力シート!$D25,4,1)</f>
        <v/>
      </c>
      <c r="J15" s="12" t="str">
        <f>MID(入力シート!$D25,5,1)</f>
        <v/>
      </c>
      <c r="K15" s="12" t="str">
        <f>MID(入力シート!$D25,6,1)</f>
        <v/>
      </c>
      <c r="L15" s="12" t="str">
        <f>MID(入力シート!$D25,7,1)</f>
        <v/>
      </c>
      <c r="M15" s="12" t="str">
        <f>MID(入力シート!$D25,8,1)</f>
        <v/>
      </c>
      <c r="N15" s="12" t="str">
        <f>MID(入力シート!$D25,9,1)</f>
        <v/>
      </c>
      <c r="O15" s="12" t="str">
        <f>MID(入力シート!$D25,10,1)</f>
        <v/>
      </c>
      <c r="P15" s="12" t="str">
        <f>MID(入力シート!$D25,11,1)</f>
        <v/>
      </c>
      <c r="Q15" s="12" t="str">
        <f>MID(入力シート!$D25,12,1)</f>
        <v/>
      </c>
      <c r="R15" s="12" t="str">
        <f>MID(入力シート!$D25,13,1)</f>
        <v/>
      </c>
      <c r="S15" s="12" t="str">
        <f>MID(入力シート!$D25,14,1)</f>
        <v/>
      </c>
      <c r="T15" s="12" t="str">
        <f>MID(入力シート!$D25,15,1)</f>
        <v/>
      </c>
      <c r="U15" s="12" t="str">
        <f>MID(入力シート!$D25,16,1)</f>
        <v/>
      </c>
      <c r="V15" s="12" t="str">
        <f>MID(入力シート!$D25,17,1)</f>
        <v/>
      </c>
      <c r="W15" s="12" t="str">
        <f>MID(入力シート!$D25,18,1)</f>
        <v/>
      </c>
      <c r="X15" s="12" t="str">
        <f>MID(入力シート!$D25,19,1)</f>
        <v/>
      </c>
      <c r="Y15" s="12" t="str">
        <f>MID(入力シート!$D25,20,1)</f>
        <v/>
      </c>
      <c r="Z15" s="12" t="str">
        <f>MID(入力シート!$D25,21,1)</f>
        <v/>
      </c>
      <c r="AA15" s="12" t="str">
        <f>MID(入力シート!$D25,22,1)</f>
        <v/>
      </c>
      <c r="AB15" s="13" t="str">
        <f>MID(入力シート!$D25,23,1)</f>
        <v/>
      </c>
    </row>
    <row r="16" spans="1:28" ht="15" customHeight="1" x14ac:dyDescent="0.15">
      <c r="A16" s="517" t="s">
        <v>40</v>
      </c>
      <c r="B16" s="518"/>
      <c r="C16" s="518"/>
      <c r="D16" s="509" t="s">
        <v>10</v>
      </c>
      <c r="E16" s="509"/>
      <c r="F16" s="4" t="str">
        <f>MID(入力シート!$D26,1,1)</f>
        <v/>
      </c>
      <c r="G16" s="4" t="str">
        <f>MID(入力シート!$D26,2,1)</f>
        <v/>
      </c>
      <c r="H16" s="4" t="str">
        <f>MID(入力シート!$D26,3,1)</f>
        <v/>
      </c>
      <c r="I16" s="4" t="str">
        <f>MID(入力シート!$D26,4,1)</f>
        <v/>
      </c>
      <c r="J16" s="4" t="str">
        <f>MID(入力シート!$D26,5,1)</f>
        <v/>
      </c>
      <c r="K16" s="4" t="str">
        <f>MID(入力シート!$D26,6,1)</f>
        <v/>
      </c>
      <c r="L16" s="4" t="str">
        <f>MID(入力シート!$D26,7,1)</f>
        <v/>
      </c>
      <c r="M16" s="4" t="str">
        <f>MID(入力シート!$D26,8,1)</f>
        <v/>
      </c>
      <c r="N16" s="4" t="str">
        <f>MID(入力シート!$D26,9,1)</f>
        <v/>
      </c>
      <c r="O16" s="4" t="str">
        <f>MID(入力シート!$D26,10,1)</f>
        <v/>
      </c>
      <c r="P16" s="4" t="str">
        <f>MID(入力シート!$D26,11,1)</f>
        <v/>
      </c>
      <c r="Q16" s="4" t="str">
        <f>MID(入力シート!$D26,12,1)</f>
        <v/>
      </c>
      <c r="R16" s="4" t="str">
        <f>MID(入力シート!$D26,13,1)</f>
        <v/>
      </c>
      <c r="S16" s="4" t="str">
        <f>MID(入力シート!$D26,14,1)</f>
        <v/>
      </c>
      <c r="T16" s="4" t="str">
        <f>MID(入力シート!$D26,15,1)</f>
        <v/>
      </c>
      <c r="U16" s="4" t="str">
        <f>MID(入力シート!$D26,16,1)</f>
        <v/>
      </c>
      <c r="V16" s="4" t="str">
        <f>MID(入力シート!$D26,17,1)</f>
        <v/>
      </c>
      <c r="W16" s="4" t="str">
        <f>MID(入力シート!$D26,18,1)</f>
        <v/>
      </c>
      <c r="X16" s="4" t="str">
        <f>MID(入力シート!$D26,19,1)</f>
        <v/>
      </c>
      <c r="Y16" s="571" t="s">
        <v>850</v>
      </c>
      <c r="Z16" s="572"/>
      <c r="AA16" s="572"/>
      <c r="AB16" s="573"/>
    </row>
    <row r="17" spans="1:28" ht="15" customHeight="1" thickBot="1" x14ac:dyDescent="0.2">
      <c r="A17" s="525" t="s">
        <v>38</v>
      </c>
      <c r="B17" s="526"/>
      <c r="C17" s="526"/>
      <c r="D17" s="526"/>
      <c r="E17" s="549"/>
      <c r="F17" s="4" t="str">
        <f>MID(入力シート!$D27,1,1)</f>
        <v/>
      </c>
      <c r="G17" s="4" t="str">
        <f>MID(入力シート!$D27,2,1)</f>
        <v/>
      </c>
      <c r="H17" s="4" t="str">
        <f>MID(入力シート!$D27,3,1)</f>
        <v/>
      </c>
      <c r="I17" s="4" t="str">
        <f>MID(入力シート!$D27,4,1)</f>
        <v/>
      </c>
      <c r="J17" s="4" t="str">
        <f>MID(入力シート!$D27,5,1)</f>
        <v/>
      </c>
      <c r="K17" s="4" t="str">
        <f>MID(入力シート!$D27,6,1)</f>
        <v/>
      </c>
      <c r="L17" s="4" t="str">
        <f>MID(入力シート!$D27,7,1)</f>
        <v/>
      </c>
      <c r="M17" s="4" t="str">
        <f>MID(入力シート!$D27,8,1)</f>
        <v/>
      </c>
      <c r="N17" s="2" t="str">
        <f>MID(入力シート!$D27,9,1)</f>
        <v/>
      </c>
      <c r="O17" s="2" t="str">
        <f>MID(入力シート!$D27,10,1)</f>
        <v/>
      </c>
      <c r="P17" s="2" t="str">
        <f>MID(入力シート!$D27,11,1)</f>
        <v/>
      </c>
      <c r="Q17" s="2" t="str">
        <f>MID(入力シート!$D27,12,1)</f>
        <v/>
      </c>
      <c r="R17" s="2" t="str">
        <f>MID(入力シート!$D27,13,1)</f>
        <v/>
      </c>
      <c r="S17" s="2" t="str">
        <f>MID(入力シート!$D27,14,1)</f>
        <v/>
      </c>
      <c r="T17" s="2" t="str">
        <f>MID(入力シート!$D27,15,1)</f>
        <v/>
      </c>
      <c r="U17" s="2" t="str">
        <f>MID(入力シート!$D27,16,1)</f>
        <v/>
      </c>
      <c r="V17" s="2" t="str">
        <f>MID(入力シート!$D27,17,1)</f>
        <v/>
      </c>
      <c r="W17" s="2" t="str">
        <f>MID(入力シート!$D27,18,1)</f>
        <v/>
      </c>
      <c r="X17" s="2" t="str">
        <f>MID(入力シート!$D27,19,1)</f>
        <v/>
      </c>
      <c r="Y17" s="574" t="str">
        <f>IF(入力シート!H27="","",入力シート!H27)</f>
        <v/>
      </c>
      <c r="Z17" s="575"/>
      <c r="AA17" s="575"/>
      <c r="AB17" s="576"/>
    </row>
    <row r="18" spans="1:28" ht="15" customHeight="1" thickBot="1" x14ac:dyDescent="0.2">
      <c r="A18" s="510" t="s">
        <v>19</v>
      </c>
      <c r="B18" s="511"/>
      <c r="C18" s="511"/>
      <c r="D18" s="511"/>
      <c r="E18" s="511"/>
      <c r="F18" s="4" t="str">
        <f>MID(入力シート!$D28,1,1)</f>
        <v/>
      </c>
      <c r="G18" s="4" t="str">
        <f>MID(入力シート!$D28,2,1)</f>
        <v/>
      </c>
      <c r="H18" s="4" t="str">
        <f>MID(入力シート!$D28,3,1)</f>
        <v/>
      </c>
      <c r="I18" s="19" t="str">
        <f>MID(入力シート!$D28,4,1)</f>
        <v/>
      </c>
      <c r="J18" s="4" t="str">
        <f>MID(入力シート!$D28,5,1)</f>
        <v/>
      </c>
      <c r="K18" s="4" t="str">
        <f>MID(入力シート!$D28,6,1)</f>
        <v/>
      </c>
      <c r="L18" s="4" t="str">
        <f>MID(入力シート!$D28,7,1)</f>
        <v/>
      </c>
      <c r="M18" s="17" t="str">
        <f>MID(入力シート!$D28,8,1)</f>
        <v/>
      </c>
      <c r="N18" s="16"/>
      <c r="O18" s="7"/>
      <c r="P18" s="7"/>
      <c r="Q18" s="7"/>
      <c r="R18" s="7"/>
      <c r="S18" s="7"/>
      <c r="T18" s="7"/>
      <c r="U18" s="7"/>
      <c r="V18" s="7"/>
      <c r="W18" s="7"/>
      <c r="X18" s="7"/>
      <c r="Y18" s="7"/>
      <c r="Z18" s="7"/>
      <c r="AA18" s="7"/>
      <c r="AB18" s="7"/>
    </row>
    <row r="19" spans="1:28" ht="15" customHeight="1" x14ac:dyDescent="0.15">
      <c r="A19" s="517" t="s">
        <v>20</v>
      </c>
      <c r="B19" s="518"/>
      <c r="C19" s="518"/>
      <c r="D19" s="518"/>
      <c r="E19" s="518"/>
      <c r="F19" s="4" t="str">
        <f>MID(入力シート!$D29,1,1)</f>
        <v/>
      </c>
      <c r="G19" s="4" t="str">
        <f>MID(入力シート!$D29,2,1)</f>
        <v/>
      </c>
      <c r="H19" s="4" t="str">
        <f>MID(入力シート!$D29,3,1)</f>
        <v/>
      </c>
      <c r="I19" s="4" t="str">
        <f>MID(入力シート!$D29,4,1)</f>
        <v/>
      </c>
      <c r="J19" s="4" t="str">
        <f>MID(入力シート!$D29,5,1)</f>
        <v/>
      </c>
      <c r="K19" s="4" t="str">
        <f>MID(入力シート!$D29,6,1)</f>
        <v/>
      </c>
      <c r="L19" s="4" t="str">
        <f>MID(入力シート!$D29,7,1)</f>
        <v/>
      </c>
      <c r="M19" s="4" t="str">
        <f>MID(入力シート!$D29,8,1)</f>
        <v/>
      </c>
      <c r="N19" s="8" t="str">
        <f>MID(入力シート!$D29,9,1)</f>
        <v/>
      </c>
      <c r="O19" s="8" t="str">
        <f>MID(入力シート!$D29,10,1)</f>
        <v/>
      </c>
      <c r="P19" s="8" t="str">
        <f>MID(入力シート!$D29,11,1)</f>
        <v/>
      </c>
      <c r="Q19" s="8" t="str">
        <f>MID(入力シート!$D29,12,1)</f>
        <v/>
      </c>
      <c r="R19" s="8" t="str">
        <f>MID(入力シート!$D29,13,1)</f>
        <v/>
      </c>
      <c r="S19" s="8" t="str">
        <f>MID(入力シート!$D29,14,1)</f>
        <v/>
      </c>
      <c r="T19" s="8" t="str">
        <f>MID(入力シート!$D29,15,1)</f>
        <v/>
      </c>
      <c r="U19" s="8" t="str">
        <f>MID(入力シート!$D29,16,1)</f>
        <v/>
      </c>
      <c r="V19" s="8" t="str">
        <f>MID(入力シート!$D29,17,1)</f>
        <v/>
      </c>
      <c r="W19" s="8" t="str">
        <f>MID(入力シート!$D29,18,1)</f>
        <v/>
      </c>
      <c r="X19" s="8" t="str">
        <f>MID(入力シート!$D29,19,1)</f>
        <v/>
      </c>
      <c r="Y19" s="8" t="str">
        <f>MID(入力シート!$D29,20,1)</f>
        <v/>
      </c>
      <c r="Z19" s="8" t="str">
        <f>MID(入力シート!$D29,21,1)</f>
        <v/>
      </c>
      <c r="AA19" s="8" t="str">
        <f>MID(入力シート!$D29,22,1)</f>
        <v/>
      </c>
      <c r="AB19" s="13" t="str">
        <f>MID(入力シート!$D29,23,1)</f>
        <v/>
      </c>
    </row>
    <row r="20" spans="1:28" ht="15" customHeight="1" thickBot="1" x14ac:dyDescent="0.2">
      <c r="A20" s="508"/>
      <c r="B20" s="509"/>
      <c r="C20" s="509"/>
      <c r="D20" s="509"/>
      <c r="E20" s="509"/>
      <c r="F20" s="4" t="str">
        <f>MID(入力シート!$D29,24,1)</f>
        <v/>
      </c>
      <c r="G20" s="4" t="str">
        <f>MID(入力シート!$D29,25,1)</f>
        <v/>
      </c>
      <c r="H20" s="4" t="str">
        <f>MID(入力シート!$D29,26,1)</f>
        <v/>
      </c>
      <c r="I20" s="4" t="str">
        <f>MID(入力シート!$D29,27,1)</f>
        <v/>
      </c>
      <c r="J20" s="4" t="str">
        <f>MID(入力シート!$D29,28,1)</f>
        <v/>
      </c>
      <c r="K20" s="4" t="str">
        <f>MID(入力シート!$D29,29,1)</f>
        <v/>
      </c>
      <c r="L20" s="4" t="str">
        <f>MID(入力シート!$D29,30,1)</f>
        <v/>
      </c>
      <c r="M20" s="4" t="str">
        <f>MID(入力シート!$D29,31,1)</f>
        <v/>
      </c>
      <c r="N20" s="4" t="str">
        <f>MID(入力シート!$D29,32,1)</f>
        <v/>
      </c>
      <c r="O20" s="4" t="str">
        <f>MID(入力シート!$D29,33,1)</f>
        <v/>
      </c>
      <c r="P20" s="4" t="str">
        <f>MID(入力シート!$D29,34,1)</f>
        <v/>
      </c>
      <c r="Q20" s="4" t="str">
        <f>MID(入力シート!$D29,35,1)</f>
        <v/>
      </c>
      <c r="R20" s="4" t="str">
        <f>MID(入力シート!$D29,36,1)</f>
        <v/>
      </c>
      <c r="S20" s="2" t="str">
        <f>MID(入力シート!$D29,37,1)</f>
        <v/>
      </c>
      <c r="T20" s="2" t="str">
        <f>MID(入力シート!$D29,38,1)</f>
        <v/>
      </c>
      <c r="U20" s="2" t="str">
        <f>MID(入力シート!$D29,39,1)</f>
        <v/>
      </c>
      <c r="V20" s="2" t="str">
        <f>MID(入力シート!$D29,40,1)</f>
        <v/>
      </c>
      <c r="W20" s="2" t="str">
        <f>MID(入力シート!$D29,41,1)</f>
        <v/>
      </c>
      <c r="X20" s="2" t="str">
        <f>MID(入力シート!$D29,42,1)</f>
        <v/>
      </c>
      <c r="Y20" s="2" t="str">
        <f>MID(入力シート!$D29,43,1)</f>
        <v/>
      </c>
      <c r="Z20" s="2" t="str">
        <f>MID(入力シート!$D29,44,1)</f>
        <v/>
      </c>
      <c r="AA20" s="2" t="str">
        <f>MID(入力シート!$D29,45,1)</f>
        <v/>
      </c>
      <c r="AB20" s="14" t="str">
        <f>MID(入力シート!$D29,46,1)</f>
        <v/>
      </c>
    </row>
    <row r="21" spans="1:28" ht="15" customHeight="1" x14ac:dyDescent="0.15">
      <c r="A21" s="508" t="s">
        <v>21</v>
      </c>
      <c r="B21" s="509"/>
      <c r="C21" s="509"/>
      <c r="D21" s="509"/>
      <c r="E21" s="509"/>
      <c r="F21" s="4" t="str">
        <f>MID(入力シート!$D30,1,1)</f>
        <v/>
      </c>
      <c r="G21" s="4" t="str">
        <f>MID(入力シート!$D30,2,1)</f>
        <v/>
      </c>
      <c r="H21" s="4" t="str">
        <f>MID(入力シート!$D30,3,1)</f>
        <v/>
      </c>
      <c r="I21" s="4" t="str">
        <f>MID(入力シート!$D30,4,1)</f>
        <v/>
      </c>
      <c r="J21" s="4" t="str">
        <f>MID(入力シート!$D30,5,1)</f>
        <v/>
      </c>
      <c r="K21" s="4" t="str">
        <f>MID(入力シート!$D30,6,1)</f>
        <v/>
      </c>
      <c r="L21" s="4" t="str">
        <f>MID(入力シート!$D30,7,1)</f>
        <v/>
      </c>
      <c r="M21" s="4" t="str">
        <f>MID(入力シート!$D30,8,1)</f>
        <v/>
      </c>
      <c r="N21" s="4" t="str">
        <f>MID(入力シート!$D30,9,1)</f>
        <v/>
      </c>
      <c r="O21" s="4" t="str">
        <f>MID(入力シート!$D30,10,1)</f>
        <v/>
      </c>
      <c r="P21" s="4" t="str">
        <f>MID(入力シート!$D30,11,1)</f>
        <v/>
      </c>
      <c r="Q21" s="4" t="str">
        <f>MID(入力シート!$D30,12,1)</f>
        <v/>
      </c>
      <c r="R21" s="17" t="str">
        <f>MID(入力シート!$D30,13,1)</f>
        <v/>
      </c>
      <c r="S21" s="10"/>
      <c r="T21" s="10"/>
      <c r="U21" s="10"/>
      <c r="V21" s="10"/>
      <c r="W21" s="10"/>
      <c r="X21" s="10"/>
      <c r="Y21" s="10"/>
      <c r="Z21" s="10"/>
      <c r="AA21" s="10"/>
      <c r="AB21" s="10"/>
    </row>
    <row r="22" spans="1:28" ht="15" customHeight="1" thickBot="1" x14ac:dyDescent="0.2">
      <c r="A22" s="510" t="s">
        <v>22</v>
      </c>
      <c r="B22" s="511"/>
      <c r="C22" s="511"/>
      <c r="D22" s="511"/>
      <c r="E22" s="511"/>
      <c r="F22" s="4" t="str">
        <f>MID(入力シート!$D31,1,1)</f>
        <v/>
      </c>
      <c r="G22" s="4" t="str">
        <f>MID(入力シート!$D31,2,1)</f>
        <v/>
      </c>
      <c r="H22" s="4" t="str">
        <f>MID(入力シート!$D31,3,1)</f>
        <v/>
      </c>
      <c r="I22" s="4" t="str">
        <f>MID(入力シート!$D31,4,1)</f>
        <v/>
      </c>
      <c r="J22" s="4" t="str">
        <f>MID(入力シート!$D31,5,1)</f>
        <v/>
      </c>
      <c r="K22" s="4" t="str">
        <f>MID(入力シート!$D31,6,1)</f>
        <v/>
      </c>
      <c r="L22" s="4" t="str">
        <f>MID(入力シート!$D31,7,1)</f>
        <v/>
      </c>
      <c r="M22" s="4" t="str">
        <f>MID(入力シート!$D31,8,1)</f>
        <v/>
      </c>
      <c r="N22" s="4" t="str">
        <f>MID(入力シート!$D31,9,1)</f>
        <v/>
      </c>
      <c r="O22" s="4" t="str">
        <f>MID(入力シート!$D31,10,1)</f>
        <v/>
      </c>
      <c r="P22" s="4" t="str">
        <f>MID(入力シート!$D31,11,1)</f>
        <v/>
      </c>
      <c r="Q22" s="4" t="str">
        <f>MID(入力シート!$D31,12,1)</f>
        <v/>
      </c>
      <c r="R22" s="17" t="str">
        <f>MID(入力シート!$D31,13,1)</f>
        <v/>
      </c>
      <c r="S22" s="15"/>
      <c r="T22" s="15"/>
      <c r="U22" s="15"/>
      <c r="V22" s="15"/>
      <c r="W22" s="15"/>
      <c r="X22" s="15"/>
      <c r="Y22" s="15"/>
      <c r="Z22" s="15"/>
      <c r="AA22" s="15"/>
      <c r="AB22" s="15"/>
    </row>
    <row r="23" spans="1:28" ht="15" customHeight="1" x14ac:dyDescent="0.15">
      <c r="A23" s="543" t="s">
        <v>23</v>
      </c>
      <c r="B23" s="544"/>
      <c r="C23" s="544"/>
      <c r="D23" s="544"/>
      <c r="E23" s="545"/>
      <c r="F23" s="89" t="str">
        <f>MID(入力シート!$D32,1,1)</f>
        <v/>
      </c>
      <c r="G23" s="89" t="str">
        <f>MID(入力シート!$D32,2,1)</f>
        <v/>
      </c>
      <c r="H23" s="89" t="str">
        <f>MID(入力シート!$D32,3,1)</f>
        <v/>
      </c>
      <c r="I23" s="89" t="str">
        <f>MID(入力シート!$D32,4,1)</f>
        <v/>
      </c>
      <c r="J23" s="89" t="str">
        <f>MID(入力シート!$D32,5,1)</f>
        <v/>
      </c>
      <c r="K23" s="89" t="str">
        <f>MID(入力シート!$D32,6,1)</f>
        <v/>
      </c>
      <c r="L23" s="89" t="str">
        <f>MID(入力シート!$D32,7,1)</f>
        <v/>
      </c>
      <c r="M23" s="89" t="str">
        <f>MID(入力シート!$D32,8,1)</f>
        <v/>
      </c>
      <c r="N23" s="89" t="str">
        <f>MID(入力シート!$D32,9,1)</f>
        <v/>
      </c>
      <c r="O23" s="89" t="str">
        <f>MID(入力シート!$D32,10,1)</f>
        <v/>
      </c>
      <c r="P23" s="89" t="str">
        <f>MID(入力シート!$D32,11,1)</f>
        <v/>
      </c>
      <c r="Q23" s="89" t="str">
        <f>MID(入力シート!$D32,12,1)</f>
        <v/>
      </c>
      <c r="R23" s="89" t="str">
        <f>MID(入力シート!$D32,13,1)</f>
        <v/>
      </c>
      <c r="S23" s="67" t="str">
        <f>MID(入力シート!$D32,14,1)</f>
        <v/>
      </c>
      <c r="T23" s="67" t="str">
        <f>MID(入力シート!$D32,15,1)</f>
        <v/>
      </c>
      <c r="U23" s="67" t="str">
        <f>MID(入力シート!$D32,16,1)</f>
        <v/>
      </c>
      <c r="V23" s="67" t="str">
        <f>MID(入力シート!$D32,17,1)</f>
        <v/>
      </c>
      <c r="W23" s="67" t="str">
        <f>MID(入力シート!$D32,18,1)</f>
        <v/>
      </c>
      <c r="X23" s="67" t="str">
        <f>MID(入力シート!$D32,19,1)</f>
        <v/>
      </c>
      <c r="Y23" s="67" t="str">
        <f>MID(入力シート!$D32,20,1)</f>
        <v/>
      </c>
      <c r="Z23" s="67" t="str">
        <f>MID(入力シート!$D32,21,1)</f>
        <v/>
      </c>
      <c r="AA23" s="67" t="str">
        <f>MID(入力シート!$D32,22,1)</f>
        <v/>
      </c>
      <c r="AB23" s="13" t="str">
        <f>MID(入力シート!$D32,23,1)</f>
        <v/>
      </c>
    </row>
    <row r="24" spans="1:28" ht="15" customHeight="1" thickBot="1" x14ac:dyDescent="0.2">
      <c r="A24" s="546"/>
      <c r="B24" s="547"/>
      <c r="C24" s="547"/>
      <c r="D24" s="547"/>
      <c r="E24" s="548"/>
      <c r="F24" s="333" t="str">
        <f>MID(入力シート!$D32,24,1)</f>
        <v/>
      </c>
      <c r="G24" s="333" t="str">
        <f>MID(入力シート!$D32,25,1)</f>
        <v/>
      </c>
      <c r="H24" s="333" t="str">
        <f>MID(入力シート!$D32,26,1)</f>
        <v/>
      </c>
      <c r="I24" s="333" t="str">
        <f>MID(入力シート!$D32,27,1)</f>
        <v/>
      </c>
      <c r="J24" s="333" t="str">
        <f>MID(入力シート!$D32,28,1)</f>
        <v/>
      </c>
      <c r="K24" s="333" t="str">
        <f>MID(入力シート!$D32,29,1)</f>
        <v/>
      </c>
      <c r="L24" s="333" t="str">
        <f>MID(入力シート!$D32,30,1)</f>
        <v/>
      </c>
      <c r="M24" s="333" t="str">
        <f>MID(入力シート!$D32,31,1)</f>
        <v/>
      </c>
      <c r="N24" s="333" t="str">
        <f>MID(入力シート!$D32,32,1)</f>
        <v/>
      </c>
      <c r="O24" s="333" t="str">
        <f>MID(入力シート!$D32,33,1)</f>
        <v/>
      </c>
      <c r="P24" s="333" t="str">
        <f>MID(入力シート!$D32,34,1)</f>
        <v/>
      </c>
      <c r="Q24" s="333" t="str">
        <f>MID(入力シート!$D32,35,1)</f>
        <v/>
      </c>
      <c r="R24" s="333" t="str">
        <f>MID(入力シート!$D32,36,1)</f>
        <v/>
      </c>
      <c r="S24" s="333" t="str">
        <f>MID(入力シート!$D32,37,1)</f>
        <v/>
      </c>
      <c r="T24" s="333" t="str">
        <f>MID(入力シート!$D32,38,1)</f>
        <v/>
      </c>
      <c r="U24" s="333" t="str">
        <f>MID(入力シート!$D32,39,1)</f>
        <v/>
      </c>
      <c r="V24" s="333" t="str">
        <f>MID(入力シート!$D32,40,1)</f>
        <v/>
      </c>
      <c r="W24" s="333" t="str">
        <f>MID(入力シート!$D32,41,1)</f>
        <v/>
      </c>
      <c r="X24" s="333" t="str">
        <f>MID(入力シート!$D32,42,1)</f>
        <v/>
      </c>
      <c r="Y24" s="333" t="str">
        <f>MID(入力シート!$D32,43,1)</f>
        <v/>
      </c>
      <c r="Z24" s="333" t="str">
        <f>MID(入力シート!$D32,44,1)</f>
        <v/>
      </c>
      <c r="AA24" s="333" t="str">
        <f>MID(入力シート!$D32,45,1)</f>
        <v/>
      </c>
      <c r="AB24" s="14" t="str">
        <f>MID(入力シート!$D32,46,1)</f>
        <v/>
      </c>
    </row>
    <row r="25" spans="1:28" ht="15" customHeight="1" x14ac:dyDescent="0.15">
      <c r="A25" t="s">
        <v>8</v>
      </c>
      <c r="B25" t="s">
        <v>26</v>
      </c>
    </row>
    <row r="27" spans="1:28" ht="15" customHeight="1" thickBot="1" x14ac:dyDescent="0.2">
      <c r="A27" t="s">
        <v>16</v>
      </c>
      <c r="D27" s="95"/>
      <c r="E27" s="95"/>
      <c r="F27" s="3" t="s">
        <v>67</v>
      </c>
    </row>
    <row r="28" spans="1:28" ht="15" customHeight="1" x14ac:dyDescent="0.15">
      <c r="A28" s="529" t="s">
        <v>335</v>
      </c>
      <c r="B28" s="530"/>
      <c r="C28" s="531"/>
      <c r="D28" s="509" t="s">
        <v>10</v>
      </c>
      <c r="E28" s="509"/>
      <c r="F28" s="66" t="str">
        <f>MID(入力シート!$D35,1,1)</f>
        <v/>
      </c>
      <c r="G28" s="66" t="str">
        <f>MID(入力シート!$D35,2,1)</f>
        <v/>
      </c>
      <c r="H28" s="66" t="str">
        <f>MID(入力シート!$D35,3,1)</f>
        <v/>
      </c>
      <c r="I28" s="66" t="str">
        <f>MID(入力シート!$D35,4,1)</f>
        <v/>
      </c>
      <c r="J28" s="66" t="str">
        <f>MID(入力シート!$D35,5,1)</f>
        <v/>
      </c>
      <c r="K28" s="66" t="str">
        <f>MID(入力シート!$D35,6,1)</f>
        <v/>
      </c>
      <c r="L28" s="66" t="str">
        <f>MID(入力シート!$D35,7,1)</f>
        <v/>
      </c>
      <c r="M28" s="66" t="str">
        <f>MID(入力シート!$D35,8,1)</f>
        <v/>
      </c>
      <c r="N28" s="66" t="str">
        <f>MID(入力シート!$D35,9,1)</f>
        <v/>
      </c>
      <c r="O28" s="66" t="str">
        <f>MID(入力シート!$D35,10,1)</f>
        <v/>
      </c>
      <c r="P28" s="66" t="str">
        <f>MID(入力シート!$D35,11,1)</f>
        <v/>
      </c>
      <c r="Q28" s="66" t="str">
        <f>MID(入力シート!$D35,12,1)</f>
        <v/>
      </c>
      <c r="R28" s="66" t="str">
        <f>MID(入力シート!$D35,13,1)</f>
        <v/>
      </c>
      <c r="S28" s="66" t="str">
        <f>MID(入力シート!$D35,14,1)</f>
        <v/>
      </c>
      <c r="T28" s="66" t="str">
        <f>MID(入力シート!$D35,15,1)</f>
        <v/>
      </c>
      <c r="U28" s="66" t="str">
        <f>MID(入力シート!$D35,16,1)</f>
        <v/>
      </c>
      <c r="V28" s="66" t="str">
        <f>MID(入力シート!$D35,17,1)</f>
        <v/>
      </c>
      <c r="W28" s="66" t="str">
        <f>MID(入力シート!$D35,18,1)</f>
        <v/>
      </c>
      <c r="X28" s="66" t="str">
        <f>MID(入力シート!$D35,19,1)</f>
        <v/>
      </c>
      <c r="Y28" s="66" t="str">
        <f>MID(入力シート!$D35,20,1)</f>
        <v/>
      </c>
      <c r="Z28" s="66" t="str">
        <f>MID(入力シート!$D35,21,1)</f>
        <v/>
      </c>
      <c r="AA28" s="66" t="str">
        <f>MID(入力シート!$D35,22,1)</f>
        <v/>
      </c>
      <c r="AB28" s="13" t="str">
        <f>MID(入力シート!$D35,23,1)</f>
        <v/>
      </c>
    </row>
    <row r="29" spans="1:28" ht="15" customHeight="1" x14ac:dyDescent="0.15">
      <c r="A29" s="525" t="s">
        <v>336</v>
      </c>
      <c r="B29" s="526"/>
      <c r="C29" s="526"/>
      <c r="D29" s="527"/>
      <c r="E29" s="528"/>
      <c r="F29" s="67" t="str">
        <f>MID(入力シート!$D36,1,1)</f>
        <v/>
      </c>
      <c r="G29" s="67" t="str">
        <f>MID(入力シート!$D36,2,1)</f>
        <v/>
      </c>
      <c r="H29" s="67" t="str">
        <f>MID(入力シート!$D36,3,1)</f>
        <v/>
      </c>
      <c r="I29" s="67" t="str">
        <f>MID(入力シート!$D36,4,1)</f>
        <v/>
      </c>
      <c r="J29" s="67" t="str">
        <f>MID(入力シート!$D36,5,1)</f>
        <v/>
      </c>
      <c r="K29" s="67" t="str">
        <f>MID(入力シート!$D36,6,1)</f>
        <v/>
      </c>
      <c r="L29" s="67" t="str">
        <f>MID(入力シート!$D36,7,1)</f>
        <v/>
      </c>
      <c r="M29" s="67" t="str">
        <f>MID(入力シート!$D36,8,1)</f>
        <v/>
      </c>
      <c r="N29" s="67" t="str">
        <f>MID(入力シート!$D36,9,1)</f>
        <v/>
      </c>
      <c r="O29" s="67" t="str">
        <f>MID(入力シート!$D36,10,1)</f>
        <v/>
      </c>
      <c r="P29" s="67" t="str">
        <f>MID(入力シート!$D36,11,1)</f>
        <v/>
      </c>
      <c r="Q29" s="67" t="str">
        <f>MID(入力シート!$D36,12,1)</f>
        <v/>
      </c>
      <c r="R29" s="67" t="str">
        <f>MID(入力シート!$D36,13,1)</f>
        <v/>
      </c>
      <c r="S29" s="67" t="str">
        <f>MID(入力シート!$D36,14,1)</f>
        <v/>
      </c>
      <c r="T29" s="67" t="str">
        <f>MID(入力シート!$D36,15,1)</f>
        <v/>
      </c>
      <c r="U29" s="67" t="str">
        <f>MID(入力シート!$D36,16,1)</f>
        <v/>
      </c>
      <c r="V29" s="67" t="str">
        <f>MID(入力シート!$D36,17,1)</f>
        <v/>
      </c>
      <c r="W29" s="67" t="str">
        <f>MID(入力シート!$D36,18,1)</f>
        <v/>
      </c>
      <c r="X29" s="67" t="str">
        <f>MID(入力シート!$D36,19,1)</f>
        <v/>
      </c>
      <c r="Y29" s="67" t="str">
        <f>MID(入力シート!$D36,20,1)</f>
        <v/>
      </c>
      <c r="Z29" s="67" t="str">
        <f>MID(入力シート!$D36,21,1)</f>
        <v/>
      </c>
      <c r="AA29" s="67" t="str">
        <f>MID(入力シート!$D36,22,1)</f>
        <v/>
      </c>
      <c r="AB29" s="94" t="str">
        <f>MID(入力シート!$D36,23,1)</f>
        <v/>
      </c>
    </row>
    <row r="30" spans="1:28" ht="15" customHeight="1" thickBot="1" x14ac:dyDescent="0.2">
      <c r="A30" s="510" t="s">
        <v>39</v>
      </c>
      <c r="B30" s="511"/>
      <c r="C30" s="511"/>
      <c r="D30" s="511"/>
      <c r="E30" s="511"/>
      <c r="F30" s="4" t="str">
        <f>MID(入力シート!$D37,1,1)</f>
        <v/>
      </c>
      <c r="G30" s="4" t="str">
        <f>MID(入力シート!$D37,2,1)</f>
        <v/>
      </c>
      <c r="H30" s="4" t="str">
        <f>MID(入力シート!$D37,3,1)</f>
        <v/>
      </c>
      <c r="I30" s="4" t="str">
        <f>MID(入力シート!$D37,4,1)</f>
        <v/>
      </c>
      <c r="J30" s="4" t="str">
        <f>MID(入力シート!$D37,5,1)</f>
        <v/>
      </c>
      <c r="K30" s="4" t="str">
        <f>MID(入力シート!$D37,6,1)</f>
        <v/>
      </c>
      <c r="L30" s="4" t="str">
        <f>MID(入力シート!$D37,7,1)</f>
        <v/>
      </c>
      <c r="M30" s="4" t="str">
        <f>MID(入力シート!$D37,8,1)</f>
        <v/>
      </c>
      <c r="N30" s="4" t="str">
        <f>MID(入力シート!$D37,9,1)</f>
        <v/>
      </c>
      <c r="O30" s="4" t="str">
        <f>MID(入力シート!$D37,10,1)</f>
        <v/>
      </c>
      <c r="P30" s="4" t="str">
        <f>MID(入力シート!$D37,11,1)</f>
        <v/>
      </c>
      <c r="Q30" s="4" t="str">
        <f>MID(入力シート!$D37,12,1)</f>
        <v/>
      </c>
      <c r="R30" s="4" t="str">
        <f>MID(入力シート!$D37,13,1)</f>
        <v/>
      </c>
      <c r="S30" s="4" t="str">
        <f>MID(入力シート!$D37,14,1)</f>
        <v/>
      </c>
      <c r="T30" s="4" t="str">
        <f>MID(入力シート!$D37,15,1)</f>
        <v/>
      </c>
      <c r="U30" s="4" t="str">
        <f>MID(入力シート!$D37,16,1)</f>
        <v/>
      </c>
      <c r="V30" s="4" t="str">
        <f>MID(入力シート!$D37,17,1)</f>
        <v/>
      </c>
      <c r="W30" s="4" t="str">
        <f>MID(入力シート!$D37,18,1)</f>
        <v/>
      </c>
      <c r="X30" s="4" t="str">
        <f>MID(入力シート!$D37,19,1)</f>
        <v/>
      </c>
      <c r="Y30" s="4" t="str">
        <f>MID(入力シート!$D37,20,1)</f>
        <v/>
      </c>
      <c r="Z30" s="4" t="str">
        <f>MID(入力シート!$D37,21,1)</f>
        <v/>
      </c>
      <c r="AA30" s="4" t="str">
        <f>MID(入力シート!$D37,22,1)</f>
        <v/>
      </c>
      <c r="AB30" s="17" t="str">
        <f>MID(入力シート!$D37,23,1)</f>
        <v/>
      </c>
    </row>
    <row r="31" spans="1:28" ht="15" customHeight="1" x14ac:dyDescent="0.15">
      <c r="A31" s="540" t="s">
        <v>6</v>
      </c>
      <c r="B31" s="541"/>
      <c r="C31" s="542"/>
      <c r="D31" s="509" t="s">
        <v>10</v>
      </c>
      <c r="E31" s="509"/>
      <c r="F31" s="4" t="str">
        <f>MID(入力シート!$D38,1,1)</f>
        <v/>
      </c>
      <c r="G31" s="4" t="str">
        <f>MID(入力シート!$D38,2,1)</f>
        <v/>
      </c>
      <c r="H31" s="4" t="str">
        <f>MID(入力シート!$D38,3,1)</f>
        <v/>
      </c>
      <c r="I31" s="4" t="str">
        <f>MID(入力シート!$D38,4,1)</f>
        <v/>
      </c>
      <c r="J31" s="4" t="str">
        <f>MID(入力シート!$D38,5,1)</f>
        <v/>
      </c>
      <c r="K31" s="4" t="str">
        <f>MID(入力シート!$D38,6,1)</f>
        <v/>
      </c>
      <c r="L31" s="4" t="str">
        <f>MID(入力シート!$D38,7,1)</f>
        <v/>
      </c>
      <c r="M31" s="4" t="str">
        <f>MID(入力シート!$D38,8,1)</f>
        <v/>
      </c>
      <c r="N31" s="4" t="str">
        <f>MID(入力シート!$D38,9,1)</f>
        <v/>
      </c>
      <c r="O31" s="4" t="str">
        <f>MID(入力シート!$D38,10,1)</f>
        <v/>
      </c>
      <c r="P31" s="4" t="str">
        <f>MID(入力シート!$D38,11,1)</f>
        <v/>
      </c>
      <c r="Q31" s="4" t="str">
        <f>MID(入力シート!$D38,12,1)</f>
        <v/>
      </c>
      <c r="R31" s="4" t="str">
        <f>MID(入力シート!$D38,13,1)</f>
        <v/>
      </c>
      <c r="S31" s="4" t="str">
        <f>MID(入力シート!$D38,14,1)</f>
        <v/>
      </c>
      <c r="T31" s="4" t="str">
        <f>MID(入力シート!$D38,15,1)</f>
        <v/>
      </c>
      <c r="U31" s="4" t="str">
        <f>MID(入力シート!$D38,16,1)</f>
        <v/>
      </c>
      <c r="V31" s="4" t="str">
        <f>MID(入力シート!$D38,17,1)</f>
        <v/>
      </c>
      <c r="W31" s="4" t="str">
        <f>MID(入力シート!$D38,18,1)</f>
        <v/>
      </c>
      <c r="X31" s="4" t="str">
        <f>MID(入力シート!$D38,19,1)</f>
        <v/>
      </c>
      <c r="Y31" s="571" t="s">
        <v>851</v>
      </c>
      <c r="Z31" s="572"/>
      <c r="AA31" s="572"/>
      <c r="AB31" s="573"/>
    </row>
    <row r="32" spans="1:28" ht="15" customHeight="1" thickBot="1" x14ac:dyDescent="0.2">
      <c r="A32" s="525" t="s">
        <v>38</v>
      </c>
      <c r="B32" s="526"/>
      <c r="C32" s="526"/>
      <c r="D32" s="526"/>
      <c r="E32" s="549"/>
      <c r="F32" s="4" t="str">
        <f>MID(入力シート!$D39,1,1)</f>
        <v/>
      </c>
      <c r="G32" s="4" t="str">
        <f>MID(入力シート!$D39,2,1)</f>
        <v/>
      </c>
      <c r="H32" s="4" t="str">
        <f>MID(入力シート!$D39,3,1)</f>
        <v/>
      </c>
      <c r="I32" s="4" t="str">
        <f>MID(入力シート!$D39,4,1)</f>
        <v/>
      </c>
      <c r="J32" s="4" t="str">
        <f>MID(入力シート!$D39,5,1)</f>
        <v/>
      </c>
      <c r="K32" s="4" t="str">
        <f>MID(入力シート!$D39,6,1)</f>
        <v/>
      </c>
      <c r="L32" s="4" t="str">
        <f>MID(入力シート!$D39,7,1)</f>
        <v/>
      </c>
      <c r="M32" s="4" t="str">
        <f>MID(入力シート!$D39,8,1)</f>
        <v/>
      </c>
      <c r="N32" s="2" t="str">
        <f>MID(入力シート!$D39,9,1)</f>
        <v/>
      </c>
      <c r="O32" s="2" t="str">
        <f>MID(入力シート!$D39,10,1)</f>
        <v/>
      </c>
      <c r="P32" s="2" t="str">
        <f>MID(入力シート!$D39,11,1)</f>
        <v/>
      </c>
      <c r="Q32" s="2" t="str">
        <f>MID(入力シート!$D39,12,1)</f>
        <v/>
      </c>
      <c r="R32" s="2" t="str">
        <f>MID(入力シート!$D39,13,1)</f>
        <v/>
      </c>
      <c r="S32" s="2" t="str">
        <f>MID(入力シート!$D39,14,1)</f>
        <v/>
      </c>
      <c r="T32" s="2" t="str">
        <f>MID(入力シート!$D39,15,1)</f>
        <v/>
      </c>
      <c r="U32" s="2" t="str">
        <f>MID(入力シート!$D39,16,1)</f>
        <v/>
      </c>
      <c r="V32" s="2" t="str">
        <f>MID(入力シート!$D39,17,1)</f>
        <v/>
      </c>
      <c r="W32" s="2" t="str">
        <f>MID(入力シート!$D39,18,1)</f>
        <v/>
      </c>
      <c r="X32" s="2" t="str">
        <f>MID(入力シート!$D39,19,1)</f>
        <v/>
      </c>
      <c r="Y32" s="574" t="str">
        <f>IF(入力シート!H39="","",入力シート!H39)</f>
        <v/>
      </c>
      <c r="Z32" s="575"/>
      <c r="AA32" s="575"/>
      <c r="AB32" s="576"/>
    </row>
    <row r="33" spans="1:35" ht="15" customHeight="1" thickBot="1" x14ac:dyDescent="0.2">
      <c r="A33" s="510" t="s">
        <v>19</v>
      </c>
      <c r="B33" s="511"/>
      <c r="C33" s="511"/>
      <c r="D33" s="511"/>
      <c r="E33" s="511"/>
      <c r="F33" s="4" t="str">
        <f>MID(入力シート!$D40,1,1)</f>
        <v/>
      </c>
      <c r="G33" s="4" t="str">
        <f>MID(入力シート!$D40,2,1)</f>
        <v/>
      </c>
      <c r="H33" s="4" t="str">
        <f>MID(入力シート!$D40,3,1)</f>
        <v/>
      </c>
      <c r="I33" s="19" t="str">
        <f>MID(入力シート!$D40,4,1)</f>
        <v/>
      </c>
      <c r="J33" s="4" t="str">
        <f>MID(入力シート!$D40,5,1)</f>
        <v/>
      </c>
      <c r="K33" s="4" t="str">
        <f>MID(入力シート!$D40,6,1)</f>
        <v/>
      </c>
      <c r="L33" s="4" t="str">
        <f>MID(入力シート!$D40,7,1)</f>
        <v/>
      </c>
      <c r="M33" s="17" t="str">
        <f>MID(入力シート!$D40,8,1)</f>
        <v/>
      </c>
      <c r="N33" s="16"/>
      <c r="O33" s="7"/>
      <c r="P33" s="7"/>
      <c r="Q33" s="7"/>
      <c r="R33" s="7"/>
      <c r="S33" s="7"/>
      <c r="T33" s="7"/>
      <c r="U33" s="7"/>
      <c r="V33" s="7"/>
      <c r="W33" s="7"/>
      <c r="X33" s="7"/>
      <c r="Y33" s="7"/>
      <c r="Z33" s="7"/>
      <c r="AA33" s="7"/>
      <c r="AB33" s="7"/>
    </row>
    <row r="34" spans="1:35" ht="15" customHeight="1" x14ac:dyDescent="0.15">
      <c r="A34" s="517" t="s">
        <v>20</v>
      </c>
      <c r="B34" s="518"/>
      <c r="C34" s="518"/>
      <c r="D34" s="518"/>
      <c r="E34" s="518"/>
      <c r="F34" s="4" t="str">
        <f>MID(入力シート!$D41,1,1)</f>
        <v/>
      </c>
      <c r="G34" s="4" t="str">
        <f>MID(入力シート!$D41,2,1)</f>
        <v/>
      </c>
      <c r="H34" s="4" t="str">
        <f>MID(入力シート!$D41,3,1)</f>
        <v/>
      </c>
      <c r="I34" s="4" t="str">
        <f>MID(入力シート!$D41,4,1)</f>
        <v/>
      </c>
      <c r="J34" s="4" t="str">
        <f>MID(入力シート!$D41,5,1)</f>
        <v/>
      </c>
      <c r="K34" s="4" t="str">
        <f>MID(入力シート!$D41,6,1)</f>
        <v/>
      </c>
      <c r="L34" s="4" t="str">
        <f>MID(入力シート!$D41,7,1)</f>
        <v/>
      </c>
      <c r="M34" s="4" t="str">
        <f>MID(入力シート!$D41,8,1)</f>
        <v/>
      </c>
      <c r="N34" s="8" t="str">
        <f>MID(入力シート!$D41,9,1)</f>
        <v/>
      </c>
      <c r="O34" s="8" t="str">
        <f>MID(入力シート!$D41,10,1)</f>
        <v/>
      </c>
      <c r="P34" s="8" t="str">
        <f>MID(入力シート!$D41,11,1)</f>
        <v/>
      </c>
      <c r="Q34" s="8" t="str">
        <f>MID(入力シート!$D41,12,1)</f>
        <v/>
      </c>
      <c r="R34" s="8" t="str">
        <f>MID(入力シート!$D41,13,1)</f>
        <v/>
      </c>
      <c r="S34" s="8" t="str">
        <f>MID(入力シート!$D41,14,1)</f>
        <v/>
      </c>
      <c r="T34" s="8" t="str">
        <f>MID(入力シート!$D41,15,1)</f>
        <v/>
      </c>
      <c r="U34" s="8" t="str">
        <f>MID(入力シート!$D41,16,1)</f>
        <v/>
      </c>
      <c r="V34" s="8" t="str">
        <f>MID(入力シート!$D41,17,1)</f>
        <v/>
      </c>
      <c r="W34" s="8" t="str">
        <f>MID(入力シート!$D41,18,1)</f>
        <v/>
      </c>
      <c r="X34" s="8" t="str">
        <f>MID(入力シート!$D41,19,1)</f>
        <v/>
      </c>
      <c r="Y34" s="8" t="str">
        <f>MID(入力シート!$D41,20,1)</f>
        <v/>
      </c>
      <c r="Z34" s="8" t="str">
        <f>MID(入力シート!$D41,21,1)</f>
        <v/>
      </c>
      <c r="AA34" s="8" t="str">
        <f>MID(入力シート!$D41,22,1)</f>
        <v/>
      </c>
      <c r="AB34" s="13" t="str">
        <f>MID(入力シート!$D41,23,1)</f>
        <v/>
      </c>
      <c r="AI34" s="3"/>
    </row>
    <row r="35" spans="1:35" ht="15" customHeight="1" thickBot="1" x14ac:dyDescent="0.2">
      <c r="A35" s="508"/>
      <c r="B35" s="509"/>
      <c r="C35" s="509"/>
      <c r="D35" s="509"/>
      <c r="E35" s="509"/>
      <c r="F35" s="4" t="str">
        <f>MID(入力シート!$D41,24,1)</f>
        <v/>
      </c>
      <c r="G35" s="4" t="str">
        <f>MID(入力シート!$D41,25,1)</f>
        <v/>
      </c>
      <c r="H35" s="4" t="str">
        <f>MID(入力シート!$D41,26,1)</f>
        <v/>
      </c>
      <c r="I35" s="4" t="str">
        <f>MID(入力シート!$D41,27,1)</f>
        <v/>
      </c>
      <c r="J35" s="4" t="str">
        <f>MID(入力シート!$D41,28,1)</f>
        <v/>
      </c>
      <c r="K35" s="4" t="str">
        <f>MID(入力シート!$D41,29,1)</f>
        <v/>
      </c>
      <c r="L35" s="4" t="str">
        <f>MID(入力シート!$D41,30,1)</f>
        <v/>
      </c>
      <c r="M35" s="4" t="str">
        <f>MID(入力シート!$D41,31,1)</f>
        <v/>
      </c>
      <c r="N35" s="4" t="str">
        <f>MID(入力シート!$D41,32,1)</f>
        <v/>
      </c>
      <c r="O35" s="4" t="str">
        <f>MID(入力シート!$D41,33,1)</f>
        <v/>
      </c>
      <c r="P35" s="4" t="str">
        <f>MID(入力シート!$D41,34,1)</f>
        <v/>
      </c>
      <c r="Q35" s="4" t="str">
        <f>MID(入力シート!$D41,35,1)</f>
        <v/>
      </c>
      <c r="R35" s="4" t="str">
        <f>MID(入力シート!$D41,36,1)</f>
        <v/>
      </c>
      <c r="S35" s="2" t="str">
        <f>MID(入力シート!$D41,37,1)</f>
        <v/>
      </c>
      <c r="T35" s="2" t="str">
        <f>MID(入力シート!$D41,38,1)</f>
        <v/>
      </c>
      <c r="U35" s="2" t="str">
        <f>MID(入力シート!$D41,39,1)</f>
        <v/>
      </c>
      <c r="V35" s="2" t="str">
        <f>MID(入力シート!$D41,40,1)</f>
        <v/>
      </c>
      <c r="W35" s="2" t="str">
        <f>MID(入力シート!$D41,41,1)</f>
        <v/>
      </c>
      <c r="X35" s="2" t="str">
        <f>MID(入力シート!$D41,42,1)</f>
        <v/>
      </c>
      <c r="Y35" s="2" t="str">
        <f>MID(入力シート!$D41,43,1)</f>
        <v/>
      </c>
      <c r="Z35" s="2" t="str">
        <f>MID(入力シート!$D41,44,1)</f>
        <v/>
      </c>
      <c r="AA35" s="2" t="str">
        <f>MID(入力シート!$D41,45,1)</f>
        <v/>
      </c>
      <c r="AB35" s="14" t="str">
        <f>MID(入力シート!$D41,46,1)</f>
        <v/>
      </c>
    </row>
    <row r="36" spans="1:35" ht="15" customHeight="1" x14ac:dyDescent="0.15">
      <c r="A36" s="508" t="s">
        <v>21</v>
      </c>
      <c r="B36" s="509"/>
      <c r="C36" s="509"/>
      <c r="D36" s="509"/>
      <c r="E36" s="509"/>
      <c r="F36" s="4" t="str">
        <f>MID(入力シート!$D42,1,1)</f>
        <v/>
      </c>
      <c r="G36" s="4" t="str">
        <f>MID(入力シート!$D42,2,1)</f>
        <v/>
      </c>
      <c r="H36" s="4" t="str">
        <f>MID(入力シート!$D42,3,1)</f>
        <v/>
      </c>
      <c r="I36" s="4" t="str">
        <f>MID(入力シート!$D42,4,1)</f>
        <v/>
      </c>
      <c r="J36" s="4" t="str">
        <f>MID(入力シート!$D42,5,1)</f>
        <v/>
      </c>
      <c r="K36" s="4" t="str">
        <f>MID(入力シート!$D42,6,1)</f>
        <v/>
      </c>
      <c r="L36" s="4" t="str">
        <f>MID(入力シート!$D42,7,1)</f>
        <v/>
      </c>
      <c r="M36" s="4" t="str">
        <f>MID(入力シート!$D42,8,1)</f>
        <v/>
      </c>
      <c r="N36" s="4" t="str">
        <f>MID(入力シート!$D42,9,1)</f>
        <v/>
      </c>
      <c r="O36" s="4" t="str">
        <f>MID(入力シート!$D42,10,1)</f>
        <v/>
      </c>
      <c r="P36" s="4" t="str">
        <f>MID(入力シート!$D42,11,1)</f>
        <v/>
      </c>
      <c r="Q36" s="4" t="str">
        <f>MID(入力シート!$D42,12,1)</f>
        <v/>
      </c>
      <c r="R36" s="17" t="str">
        <f>MID(入力シート!$D42,13,1)</f>
        <v/>
      </c>
      <c r="S36" s="10"/>
      <c r="T36" s="10"/>
      <c r="U36" s="10"/>
      <c r="V36" s="10"/>
      <c r="W36" s="10"/>
      <c r="X36" s="10"/>
      <c r="Y36" s="10"/>
      <c r="Z36" s="10"/>
      <c r="AA36" s="10"/>
      <c r="AB36" s="10"/>
    </row>
    <row r="37" spans="1:35" ht="15" customHeight="1" thickBot="1" x14ac:dyDescent="0.2">
      <c r="A37" s="510" t="s">
        <v>22</v>
      </c>
      <c r="B37" s="511"/>
      <c r="C37" s="511"/>
      <c r="D37" s="511"/>
      <c r="E37" s="511"/>
      <c r="F37" s="4" t="str">
        <f>MID(入力シート!$D43,1,1)</f>
        <v/>
      </c>
      <c r="G37" s="4" t="str">
        <f>MID(入力シート!$D43,2,1)</f>
        <v/>
      </c>
      <c r="H37" s="4" t="str">
        <f>MID(入力シート!$D43,3,1)</f>
        <v/>
      </c>
      <c r="I37" s="4" t="str">
        <f>MID(入力シート!$D43,4,1)</f>
        <v/>
      </c>
      <c r="J37" s="4" t="str">
        <f>MID(入力シート!$D43,5,1)</f>
        <v/>
      </c>
      <c r="K37" s="4" t="str">
        <f>MID(入力シート!$D43,6,1)</f>
        <v/>
      </c>
      <c r="L37" s="4" t="str">
        <f>MID(入力シート!$D43,7,1)</f>
        <v/>
      </c>
      <c r="M37" s="4" t="str">
        <f>MID(入力シート!$D43,8,1)</f>
        <v/>
      </c>
      <c r="N37" s="4" t="str">
        <f>MID(入力シート!$D43,9,1)</f>
        <v/>
      </c>
      <c r="O37" s="4" t="str">
        <f>MID(入力シート!$D43,10,1)</f>
        <v/>
      </c>
      <c r="P37" s="4" t="str">
        <f>MID(入力シート!$D43,11,1)</f>
        <v/>
      </c>
      <c r="Q37" s="4" t="str">
        <f>MID(入力シート!$D43,12,1)</f>
        <v/>
      </c>
      <c r="R37" s="17" t="str">
        <f>MID(入力シート!$D43,13,1)</f>
        <v/>
      </c>
      <c r="S37" s="15"/>
      <c r="T37" s="15"/>
      <c r="U37" s="15"/>
      <c r="V37" s="15"/>
      <c r="W37" s="15"/>
      <c r="X37" s="15"/>
      <c r="Y37" s="15"/>
      <c r="Z37" s="15"/>
      <c r="AA37" s="15"/>
      <c r="AB37" s="15"/>
    </row>
    <row r="38" spans="1:35" ht="15" customHeight="1" x14ac:dyDescent="0.15">
      <c r="A38" s="543" t="s">
        <v>23</v>
      </c>
      <c r="B38" s="544"/>
      <c r="C38" s="544"/>
      <c r="D38" s="544"/>
      <c r="E38" s="545"/>
      <c r="F38" s="89" t="str">
        <f>MID(入力シート!$D44,1,1)</f>
        <v/>
      </c>
      <c r="G38" s="89" t="str">
        <f>MID(入力シート!$D44,2,1)</f>
        <v/>
      </c>
      <c r="H38" s="89" t="str">
        <f>MID(入力シート!$D44,3,1)</f>
        <v/>
      </c>
      <c r="I38" s="89" t="str">
        <f>MID(入力シート!$D44,4,1)</f>
        <v/>
      </c>
      <c r="J38" s="89" t="str">
        <f>MID(入力シート!$D44,5,1)</f>
        <v/>
      </c>
      <c r="K38" s="89" t="str">
        <f>MID(入力シート!$D44,6,1)</f>
        <v/>
      </c>
      <c r="L38" s="89" t="str">
        <f>MID(入力シート!$D44,7,1)</f>
        <v/>
      </c>
      <c r="M38" s="89" t="str">
        <f>MID(入力シート!$D44,8,1)</f>
        <v/>
      </c>
      <c r="N38" s="89" t="str">
        <f>MID(入力シート!$D44,9,1)</f>
        <v/>
      </c>
      <c r="O38" s="89" t="str">
        <f>MID(入力シート!$D44,10,1)</f>
        <v/>
      </c>
      <c r="P38" s="89" t="str">
        <f>MID(入力シート!$D44,11,1)</f>
        <v/>
      </c>
      <c r="Q38" s="89" t="str">
        <f>MID(入力シート!$D44,12,1)</f>
        <v/>
      </c>
      <c r="R38" s="89" t="str">
        <f>MID(入力シート!$D44,13,1)</f>
        <v/>
      </c>
      <c r="S38" s="67" t="str">
        <f>MID(入力シート!$D44,14,1)</f>
        <v/>
      </c>
      <c r="T38" s="67" t="str">
        <f>MID(入力シート!$D44,15,1)</f>
        <v/>
      </c>
      <c r="U38" s="67" t="str">
        <f>MID(入力シート!$D44,16,1)</f>
        <v/>
      </c>
      <c r="V38" s="67" t="str">
        <f>MID(入力シート!$D44,17,1)</f>
        <v/>
      </c>
      <c r="W38" s="67" t="str">
        <f>MID(入力シート!$D44,18,1)</f>
        <v/>
      </c>
      <c r="X38" s="67" t="str">
        <f>MID(入力シート!$D44,19,1)</f>
        <v/>
      </c>
      <c r="Y38" s="67" t="str">
        <f>MID(入力シート!$D44,20,1)</f>
        <v/>
      </c>
      <c r="Z38" s="67" t="str">
        <f>MID(入力シート!$D44,21,1)</f>
        <v/>
      </c>
      <c r="AA38" s="67" t="str">
        <f>MID(入力シート!$D44,22,1)</f>
        <v/>
      </c>
      <c r="AB38" s="13" t="str">
        <f>MID(入力シート!$D44,23,1)</f>
        <v/>
      </c>
    </row>
    <row r="39" spans="1:35" ht="15" customHeight="1" thickBot="1" x14ac:dyDescent="0.2">
      <c r="A39" s="546"/>
      <c r="B39" s="547"/>
      <c r="C39" s="547"/>
      <c r="D39" s="547"/>
      <c r="E39" s="548"/>
      <c r="F39" s="333" t="str">
        <f>MID(入力シート!$D44,24,1)</f>
        <v/>
      </c>
      <c r="G39" s="333" t="str">
        <f>MID(入力シート!$D44,25,1)</f>
        <v/>
      </c>
      <c r="H39" s="333" t="str">
        <f>MID(入力シート!$D44,26,1)</f>
        <v/>
      </c>
      <c r="I39" s="333" t="str">
        <f>MID(入力シート!$D44,27,1)</f>
        <v/>
      </c>
      <c r="J39" s="333" t="str">
        <f>MID(入力シート!$D44,28,1)</f>
        <v/>
      </c>
      <c r="K39" s="333" t="str">
        <f>MID(入力シート!$D44,29,1)</f>
        <v/>
      </c>
      <c r="L39" s="333" t="str">
        <f>MID(入力シート!$D44,30,1)</f>
        <v/>
      </c>
      <c r="M39" s="333" t="str">
        <f>MID(入力シート!$D44,31,1)</f>
        <v/>
      </c>
      <c r="N39" s="333" t="str">
        <f>MID(入力シート!$D44,32,1)</f>
        <v/>
      </c>
      <c r="O39" s="333" t="str">
        <f>MID(入力シート!$D44,33,1)</f>
        <v/>
      </c>
      <c r="P39" s="333" t="str">
        <f>MID(入力シート!$D44,34,1)</f>
        <v/>
      </c>
      <c r="Q39" s="333" t="str">
        <f>MID(入力シート!$D44,35,1)</f>
        <v/>
      </c>
      <c r="R39" s="333" t="str">
        <f>MID(入力シート!$D44,36,1)</f>
        <v/>
      </c>
      <c r="S39" s="333" t="str">
        <f>MID(入力シート!$D44,37,1)</f>
        <v/>
      </c>
      <c r="T39" s="333" t="str">
        <f>MID(入力シート!$D44,38,1)</f>
        <v/>
      </c>
      <c r="U39" s="333" t="str">
        <f>MID(入力シート!$D44,39,1)</f>
        <v/>
      </c>
      <c r="V39" s="333" t="str">
        <f>MID(入力シート!$D44,40,1)</f>
        <v/>
      </c>
      <c r="W39" s="333" t="str">
        <f>MID(入力シート!$D44,41,1)</f>
        <v/>
      </c>
      <c r="X39" s="333" t="str">
        <f>MID(入力シート!$D44,42,1)</f>
        <v/>
      </c>
      <c r="Y39" s="333" t="str">
        <f>MID(入力シート!$D44,43,1)</f>
        <v/>
      </c>
      <c r="Z39" s="333" t="str">
        <f>MID(入力シート!$D44,44,1)</f>
        <v/>
      </c>
      <c r="AA39" s="333" t="str">
        <f>MID(入力シート!$D44,45,1)</f>
        <v/>
      </c>
      <c r="AB39" s="14" t="str">
        <f>MID(入力シート!$D44,46,1)</f>
        <v/>
      </c>
    </row>
    <row r="40" spans="1:35" ht="15" customHeight="1" x14ac:dyDescent="0.15">
      <c r="A40" t="s">
        <v>8</v>
      </c>
      <c r="B40" t="s">
        <v>26</v>
      </c>
    </row>
    <row r="41" spans="1:35" ht="15" customHeight="1" thickBot="1" x14ac:dyDescent="0.2"/>
    <row r="42" spans="1:35" ht="15" customHeight="1" x14ac:dyDescent="0.15">
      <c r="A42" s="522" t="s">
        <v>278</v>
      </c>
      <c r="B42" s="523"/>
      <c r="C42" s="523"/>
      <c r="D42" s="523"/>
      <c r="E42" s="524"/>
      <c r="G42" s="538" t="s">
        <v>282</v>
      </c>
      <c r="H42" s="539"/>
      <c r="I42" s="539"/>
      <c r="J42" s="539"/>
      <c r="K42" s="539"/>
      <c r="L42" s="539"/>
      <c r="M42" s="539"/>
      <c r="N42" s="539"/>
      <c r="O42" s="539"/>
      <c r="P42" s="577"/>
      <c r="R42" s="587" t="s">
        <v>373</v>
      </c>
      <c r="S42" s="588"/>
      <c r="T42" s="588"/>
      <c r="U42" s="588"/>
      <c r="V42" s="588"/>
      <c r="W42" s="589"/>
      <c r="AE42" s="18" t="s">
        <v>256</v>
      </c>
    </row>
    <row r="43" spans="1:35" ht="15" customHeight="1" thickBot="1" x14ac:dyDescent="0.2">
      <c r="A43" s="512" t="str">
        <f>IF(C43="","",VLOOKUP(C43,入力シート!S5:T9,2,FALSE))</f>
        <v/>
      </c>
      <c r="B43" s="513"/>
      <c r="C43" s="519" t="str">
        <f>IF(入力シート!D13="","",入力シート!D13)</f>
        <v/>
      </c>
      <c r="D43" s="520"/>
      <c r="E43" s="521"/>
      <c r="F43" s="21"/>
      <c r="G43" s="75"/>
      <c r="H43" s="535" t="s">
        <v>280</v>
      </c>
      <c r="I43" s="535"/>
      <c r="J43" s="535"/>
      <c r="K43" s="535"/>
      <c r="L43" s="76"/>
      <c r="M43" s="535" t="s">
        <v>281</v>
      </c>
      <c r="N43" s="535"/>
      <c r="O43" s="535"/>
      <c r="P43" s="586"/>
      <c r="R43" s="104"/>
      <c r="S43" s="533" t="str">
        <f>+IF(AH43=TRUE,"対応","未対応")</f>
        <v>未対応</v>
      </c>
      <c r="T43" s="533"/>
      <c r="U43" s="533"/>
      <c r="V43" s="533"/>
      <c r="W43" s="534"/>
      <c r="AE43" s="49" t="b">
        <f>+入力シート!L15</f>
        <v>0</v>
      </c>
      <c r="AF43" s="49" t="b">
        <f>+入力シート!L16</f>
        <v>0</v>
      </c>
      <c r="AH43" s="49" t="b">
        <f>+入力シート!L17</f>
        <v>0</v>
      </c>
    </row>
    <row r="45" spans="1:35" ht="15" customHeight="1" thickBot="1" x14ac:dyDescent="0.2">
      <c r="A45" t="s">
        <v>27</v>
      </c>
      <c r="F45" s="3" t="s">
        <v>30</v>
      </c>
    </row>
    <row r="46" spans="1:35" ht="15" customHeight="1" x14ac:dyDescent="0.15">
      <c r="A46" s="538" t="s">
        <v>28</v>
      </c>
      <c r="B46" s="539"/>
      <c r="C46" s="539"/>
      <c r="D46" s="539"/>
      <c r="E46" s="539"/>
      <c r="F46" s="583" t="str">
        <f>+IF(入力シート!D2="","",入力シート!D2)</f>
        <v/>
      </c>
      <c r="G46" s="584"/>
      <c r="H46" s="584"/>
      <c r="I46" s="584"/>
      <c r="J46" s="584"/>
      <c r="K46" s="584"/>
      <c r="L46" s="584"/>
      <c r="M46" s="584"/>
      <c r="N46" s="584"/>
      <c r="O46" s="584"/>
      <c r="P46" s="584"/>
      <c r="Q46" s="585"/>
    </row>
    <row r="47" spans="1:35" ht="15" customHeight="1" x14ac:dyDescent="0.15">
      <c r="A47" s="517" t="s">
        <v>29</v>
      </c>
      <c r="B47" s="518"/>
      <c r="C47" s="518"/>
      <c r="D47" s="509" t="s">
        <v>10</v>
      </c>
      <c r="E47" s="509"/>
      <c r="F47" s="447" t="str">
        <f>+IF(入力シート!D3="","",入力シート!D3)</f>
        <v/>
      </c>
      <c r="G47" s="448"/>
      <c r="H47" s="448"/>
      <c r="I47" s="448"/>
      <c r="J47" s="448"/>
      <c r="K47" s="448"/>
      <c r="L47" s="448"/>
      <c r="M47" s="448"/>
      <c r="N47" s="448"/>
      <c r="O47" s="448"/>
      <c r="P47" s="448"/>
      <c r="Q47" s="582"/>
    </row>
    <row r="48" spans="1:35" ht="15" customHeight="1" x14ac:dyDescent="0.15">
      <c r="A48" s="578" t="s">
        <v>18</v>
      </c>
      <c r="B48" s="579"/>
      <c r="C48" s="579"/>
      <c r="D48" s="579"/>
      <c r="E48" s="580"/>
      <c r="F48" s="447" t="str">
        <f>+IF(入力シート!D4="","",入力シート!D4)</f>
        <v/>
      </c>
      <c r="G48" s="448"/>
      <c r="H48" s="448"/>
      <c r="I48" s="448"/>
      <c r="J48" s="448"/>
      <c r="K48" s="448"/>
      <c r="L48" s="448"/>
      <c r="M48" s="448"/>
      <c r="N48" s="448"/>
      <c r="O48" s="448"/>
      <c r="P48" s="448"/>
      <c r="Q48" s="582"/>
    </row>
    <row r="49" spans="1:19" ht="15" customHeight="1" thickBot="1" x14ac:dyDescent="0.2">
      <c r="A49" s="555" t="s">
        <v>21</v>
      </c>
      <c r="B49" s="556"/>
      <c r="C49" s="556"/>
      <c r="D49" s="556"/>
      <c r="E49" s="556"/>
      <c r="F49" s="581" t="str">
        <f>+IF(入力シート!D5="","",入力シート!D5)</f>
        <v/>
      </c>
      <c r="G49" s="515"/>
      <c r="H49" s="515"/>
      <c r="I49" s="515"/>
      <c r="J49" s="515"/>
      <c r="K49" s="515"/>
      <c r="L49" s="515"/>
      <c r="M49" s="515"/>
      <c r="N49" s="515"/>
      <c r="O49" s="515"/>
      <c r="P49" s="515"/>
      <c r="Q49" s="516"/>
    </row>
    <row r="50" spans="1:19" ht="15" customHeight="1" x14ac:dyDescent="0.15">
      <c r="A50" s="77"/>
      <c r="S50" s="70"/>
    </row>
    <row r="51" spans="1:19" ht="15" customHeight="1" x14ac:dyDescent="0.15">
      <c r="A51" t="s">
        <v>0</v>
      </c>
    </row>
    <row r="52" spans="1:19" ht="15" customHeight="1" x14ac:dyDescent="0.15">
      <c r="A52">
        <v>1</v>
      </c>
      <c r="B52" t="s">
        <v>932</v>
      </c>
    </row>
    <row r="53" spans="1:19" ht="15" customHeight="1" x14ac:dyDescent="0.15">
      <c r="A53">
        <v>2</v>
      </c>
      <c r="B53" t="s">
        <v>933</v>
      </c>
    </row>
  </sheetData>
  <mergeCells count="59">
    <mergeCell ref="Y31:AB31"/>
    <mergeCell ref="Y32:AB32"/>
    <mergeCell ref="F49:Q49"/>
    <mergeCell ref="F48:Q48"/>
    <mergeCell ref="F46:Q46"/>
    <mergeCell ref="F47:Q47"/>
    <mergeCell ref="M43:P43"/>
    <mergeCell ref="G42:P42"/>
    <mergeCell ref="R42:W42"/>
    <mergeCell ref="S43:W43"/>
    <mergeCell ref="A49:E49"/>
    <mergeCell ref="A48:E48"/>
    <mergeCell ref="A46:E46"/>
    <mergeCell ref="A47:C47"/>
    <mergeCell ref="D47:E47"/>
    <mergeCell ref="A1:AB1"/>
    <mergeCell ref="K7:N7"/>
    <mergeCell ref="K6:N6"/>
    <mergeCell ref="A7:D7"/>
    <mergeCell ref="A17:E17"/>
    <mergeCell ref="A6:D6"/>
    <mergeCell ref="A12:C12"/>
    <mergeCell ref="A11:C11"/>
    <mergeCell ref="Q12:W12"/>
    <mergeCell ref="A3:I3"/>
    <mergeCell ref="L12:P12"/>
    <mergeCell ref="Q6:T6"/>
    <mergeCell ref="G12:K12"/>
    <mergeCell ref="Y16:AB16"/>
    <mergeCell ref="Y17:AB17"/>
    <mergeCell ref="V6:X6"/>
    <mergeCell ref="V7:X7"/>
    <mergeCell ref="H43:K43"/>
    <mergeCell ref="A10:C10"/>
    <mergeCell ref="D12:F12"/>
    <mergeCell ref="A15:E15"/>
    <mergeCell ref="A16:C16"/>
    <mergeCell ref="D16:E16"/>
    <mergeCell ref="A18:E18"/>
    <mergeCell ref="D31:E31"/>
    <mergeCell ref="A31:C31"/>
    <mergeCell ref="A30:E30"/>
    <mergeCell ref="A23:E24"/>
    <mergeCell ref="A38:E39"/>
    <mergeCell ref="A32:E32"/>
    <mergeCell ref="A37:E37"/>
    <mergeCell ref="A19:E20"/>
    <mergeCell ref="A21:E21"/>
    <mergeCell ref="A22:E22"/>
    <mergeCell ref="A43:B43"/>
    <mergeCell ref="Q7:T7"/>
    <mergeCell ref="A36:E36"/>
    <mergeCell ref="A34:E35"/>
    <mergeCell ref="A33:E33"/>
    <mergeCell ref="C43:E43"/>
    <mergeCell ref="A42:E42"/>
    <mergeCell ref="A29:E29"/>
    <mergeCell ref="A28:C28"/>
    <mergeCell ref="D28:E28"/>
  </mergeCells>
  <phoneticPr fontId="3"/>
  <conditionalFormatting sqref="F38:AB38">
    <cfRule type="cellIs" dxfId="7" priority="9" operator="equal">
      <formula>"@"</formula>
    </cfRule>
  </conditionalFormatting>
  <conditionalFormatting sqref="F38:AB39 F23:AB24">
    <cfRule type="cellIs" dxfId="6" priority="8" operator="equal">
      <formula>"@"</formula>
    </cfRule>
  </conditionalFormatting>
  <conditionalFormatting sqref="F36:R37 F21:R22">
    <cfRule type="cellIs" dxfId="5" priority="1" operator="equal">
      <formula>""</formula>
    </cfRule>
    <cfRule type="cellIs" dxfId="4" priority="6" operator="equal">
      <formula>"-"</formula>
    </cfRule>
  </conditionalFormatting>
  <conditionalFormatting sqref="Q12">
    <cfRule type="expression" dxfId="3" priority="5">
      <formula>$L$12&lt;&gt;"その他"</formula>
    </cfRule>
  </conditionalFormatting>
  <conditionalFormatting sqref="D12">
    <cfRule type="expression" dxfId="2" priority="44">
      <formula>$L$12="個人"</formula>
    </cfRule>
  </conditionalFormatting>
  <pageMargins left="0.70866141732283472" right="0.51181102362204722" top="0.59055118110236227"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47625</xdr:colOff>
                    <xdr:row>41</xdr:row>
                    <xdr:rowOff>133350</xdr:rowOff>
                  </from>
                  <to>
                    <xdr:col>7</xdr:col>
                    <xdr:colOff>104775</xdr:colOff>
                    <xdr:row>43</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47625</xdr:colOff>
                    <xdr:row>41</xdr:row>
                    <xdr:rowOff>133350</xdr:rowOff>
                  </from>
                  <to>
                    <xdr:col>12</xdr:col>
                    <xdr:colOff>104775</xdr:colOff>
                    <xdr:row>43</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17</xdr:col>
                    <xdr:colOff>9525</xdr:colOff>
                    <xdr:row>41</xdr:row>
                    <xdr:rowOff>142875</xdr:rowOff>
                  </from>
                  <to>
                    <xdr:col>18</xdr:col>
                    <xdr:colOff>76200</xdr:colOff>
                    <xdr:row>43</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A55"/>
  <sheetViews>
    <sheetView view="pageBreakPreview" zoomScaleNormal="100" zoomScaleSheetLayoutView="100" workbookViewId="0">
      <selection activeCell="T27" sqref="T27"/>
    </sheetView>
  </sheetViews>
  <sheetFormatPr defaultRowHeight="13.5" x14ac:dyDescent="0.15"/>
  <cols>
    <col min="1" max="26" width="5" customWidth="1"/>
  </cols>
  <sheetData>
    <row r="1" spans="1:27" ht="24" x14ac:dyDescent="0.15">
      <c r="A1" s="603" t="s">
        <v>288</v>
      </c>
      <c r="B1" s="603"/>
      <c r="C1" s="603"/>
      <c r="D1" s="603"/>
      <c r="E1" s="603"/>
      <c r="F1" s="603"/>
      <c r="G1" s="603"/>
      <c r="H1" s="603"/>
      <c r="I1" s="603"/>
      <c r="J1" s="603"/>
      <c r="K1" s="603"/>
      <c r="L1" s="603"/>
      <c r="M1" s="603"/>
      <c r="N1" s="603"/>
      <c r="O1" s="603"/>
      <c r="P1" s="603"/>
      <c r="Q1" s="603"/>
      <c r="R1" s="603"/>
      <c r="S1" s="603"/>
      <c r="T1" s="603"/>
      <c r="U1" s="603"/>
      <c r="V1" s="603"/>
      <c r="W1" s="603"/>
      <c r="X1" s="603"/>
      <c r="Y1" s="603"/>
    </row>
    <row r="2" spans="1:27" ht="28.5" customHeight="1" thickBot="1" x14ac:dyDescent="0.2">
      <c r="Y2" s="26" t="s">
        <v>267</v>
      </c>
    </row>
    <row r="3" spans="1:27" ht="19.5" customHeight="1" thickBot="1" x14ac:dyDescent="0.2">
      <c r="A3" s="564" t="s">
        <v>330</v>
      </c>
      <c r="B3" s="565"/>
      <c r="C3" s="565"/>
      <c r="D3" s="565"/>
      <c r="E3" s="565"/>
      <c r="F3" s="565"/>
      <c r="G3" s="565"/>
      <c r="H3" s="565"/>
      <c r="I3" s="565"/>
      <c r="J3" s="565"/>
      <c r="K3" s="566"/>
      <c r="Y3" s="26"/>
      <c r="AA3" s="18"/>
    </row>
    <row r="4" spans="1:27" ht="28.5" customHeight="1" x14ac:dyDescent="0.15">
      <c r="AA4" s="18"/>
    </row>
    <row r="5" spans="1:27" ht="17.25" x14ac:dyDescent="0.15">
      <c r="A5" s="32" t="s">
        <v>259</v>
      </c>
      <c r="AA5" s="18"/>
    </row>
    <row r="6" spans="1:27" ht="28.5" customHeight="1" x14ac:dyDescent="0.15">
      <c r="A6" s="594" t="s">
        <v>260</v>
      </c>
      <c r="B6" s="590"/>
      <c r="C6" s="590"/>
      <c r="D6" s="590"/>
      <c r="E6" s="590" t="str">
        <f>IF(入力シート!D45="","",入力シート!D45)</f>
        <v/>
      </c>
      <c r="F6" s="590"/>
      <c r="G6" s="92"/>
      <c r="H6" s="92"/>
      <c r="I6" s="590" t="s">
        <v>261</v>
      </c>
      <c r="J6" s="590"/>
      <c r="K6" s="590"/>
      <c r="L6" s="590"/>
      <c r="M6" s="590" t="str">
        <f>IF(入力シート!D14="","",入力シート!D14)</f>
        <v/>
      </c>
      <c r="N6" s="590"/>
      <c r="O6" s="92"/>
      <c r="P6" s="92"/>
      <c r="Q6" s="92"/>
      <c r="R6" s="92"/>
      <c r="AA6" s="18"/>
    </row>
    <row r="7" spans="1:27" ht="28.5" customHeight="1" x14ac:dyDescent="0.15"/>
    <row r="8" spans="1:27" ht="28.5" customHeight="1" x14ac:dyDescent="0.15">
      <c r="A8" s="37" t="s">
        <v>264</v>
      </c>
      <c r="B8" s="24"/>
      <c r="C8" s="25"/>
      <c r="D8" s="25"/>
      <c r="E8" s="25"/>
    </row>
    <row r="9" spans="1:27" ht="28.5" customHeight="1" x14ac:dyDescent="0.15">
      <c r="A9" s="598" t="s">
        <v>69</v>
      </c>
      <c r="B9" s="599"/>
      <c r="C9" s="599"/>
      <c r="D9" s="599"/>
      <c r="E9" s="600"/>
      <c r="F9" s="604" t="str">
        <f>+入力シート!D54</f>
        <v/>
      </c>
      <c r="G9" s="605"/>
      <c r="H9" s="343" t="s">
        <v>71</v>
      </c>
      <c r="I9" s="33" t="s">
        <v>88</v>
      </c>
      <c r="J9" s="326" t="s">
        <v>942</v>
      </c>
      <c r="K9" s="52"/>
      <c r="L9" s="52"/>
      <c r="M9" s="52"/>
      <c r="N9" s="52"/>
      <c r="O9" s="52"/>
      <c r="P9" s="52"/>
      <c r="Q9" s="52"/>
    </row>
    <row r="10" spans="1:27" ht="28.5" customHeight="1" x14ac:dyDescent="0.15">
      <c r="A10" s="595" t="s">
        <v>265</v>
      </c>
      <c r="B10" s="596"/>
      <c r="C10" s="596"/>
      <c r="D10" s="596"/>
      <c r="E10" s="597"/>
      <c r="F10" s="606" t="str">
        <f>IF(入力シート!D49="","",入力シート!J49)</f>
        <v/>
      </c>
      <c r="G10" s="606"/>
      <c r="H10" s="78" t="str">
        <f>IF(F10="","",QUOTIENT(入力シート!K49,10))</f>
        <v/>
      </c>
      <c r="I10" s="78" t="str">
        <f>IF(F10="","",MOD(入力シート!K49,10))</f>
        <v/>
      </c>
      <c r="J10" s="343" t="s">
        <v>71</v>
      </c>
      <c r="K10" s="78" t="str">
        <f>IF(F10="","",IF(入力シート!L49&gt;9,QUOTIENT(入力シート!L49,10),"0"))</f>
        <v/>
      </c>
      <c r="L10" s="78" t="str">
        <f>IF(F10="","",MOD(入力シート!L49,10))</f>
        <v/>
      </c>
      <c r="M10" s="343" t="s">
        <v>80</v>
      </c>
      <c r="N10" s="78" t="str">
        <f>IF(F10="","",IF(入力シート!M49&gt;9,QUOTIENT(入力シート!M49,10),"0"))</f>
        <v/>
      </c>
      <c r="O10" s="78" t="str">
        <f>IF(F10="","",MOD(入力シート!M49,10))</f>
        <v/>
      </c>
      <c r="P10" s="343" t="s">
        <v>81</v>
      </c>
      <c r="AA10" s="18" t="s">
        <v>256</v>
      </c>
    </row>
    <row r="11" spans="1:27" ht="28.5" customHeight="1" x14ac:dyDescent="0.15">
      <c r="A11" s="595" t="str">
        <f>IF(AA11=0,"","実際の創業年月日）")</f>
        <v/>
      </c>
      <c r="B11" s="596"/>
      <c r="C11" s="596"/>
      <c r="D11" s="596"/>
      <c r="E11" s="597"/>
      <c r="F11" s="591" t="str">
        <f>IF(AA11=0,"",AA11)</f>
        <v/>
      </c>
      <c r="G11" s="592"/>
      <c r="H11" s="592"/>
      <c r="I11" s="592"/>
      <c r="J11" s="592"/>
      <c r="K11" s="592"/>
      <c r="L11" s="592"/>
      <c r="M11" s="592"/>
      <c r="N11" s="592"/>
      <c r="O11" s="592"/>
      <c r="P11" s="593"/>
      <c r="AA11">
        <f>+入力シート!D50</f>
        <v>0</v>
      </c>
    </row>
    <row r="12" spans="1:27" ht="28.5" customHeight="1" x14ac:dyDescent="0.15">
      <c r="A12" s="614" t="s">
        <v>104</v>
      </c>
      <c r="B12" s="615"/>
      <c r="C12" s="615"/>
      <c r="D12" s="615"/>
      <c r="E12" s="616"/>
      <c r="F12" s="607" t="str">
        <f>IF(入力シート!D51="","",入力シート!J51)</f>
        <v/>
      </c>
      <c r="G12" s="608"/>
      <c r="H12" s="78" t="str">
        <f>IF(F12="","",QUOTIENT(入力シート!K51,10))</f>
        <v/>
      </c>
      <c r="I12" s="78" t="str">
        <f>IF(F12="","",MOD(入力シート!K51,10))</f>
        <v/>
      </c>
      <c r="J12" s="343" t="s">
        <v>71</v>
      </c>
      <c r="K12" s="78" t="str">
        <f>IF(F12="","",IF(入力シート!L51&gt;9,QUOTIENT(入力シート!L51,10),"0"))</f>
        <v/>
      </c>
      <c r="L12" s="79" t="str">
        <f>IF(F12="","",MOD(入力シート!L51,10))</f>
        <v/>
      </c>
      <c r="M12" s="343" t="s">
        <v>80</v>
      </c>
      <c r="N12" s="78" t="str">
        <f>IF(F12="","",IF(入力シート!M51&gt;9,QUOTIENT(入力シート!M51,10),"0"))</f>
        <v/>
      </c>
      <c r="O12" s="79" t="str">
        <f>IF(F12="","",MOD(入力シート!M51,10))</f>
        <v/>
      </c>
      <c r="P12" s="343" t="s">
        <v>81</v>
      </c>
      <c r="Q12" s="53" t="s">
        <v>195</v>
      </c>
    </row>
    <row r="13" spans="1:27" ht="28.5" customHeight="1" x14ac:dyDescent="0.15">
      <c r="A13" s="617"/>
      <c r="B13" s="618"/>
      <c r="C13" s="618"/>
      <c r="D13" s="618"/>
      <c r="E13" s="619"/>
      <c r="F13" s="607" t="str">
        <f>IF(入力シート!D52="","",入力シート!J52)</f>
        <v/>
      </c>
      <c r="G13" s="608"/>
      <c r="H13" s="78" t="str">
        <f>IF(F13="","",QUOTIENT(入力シート!K52,10))</f>
        <v/>
      </c>
      <c r="I13" s="78" t="str">
        <f>IF(F13="","",MOD(入力シート!K52,10))</f>
        <v/>
      </c>
      <c r="J13" s="343" t="s">
        <v>71</v>
      </c>
      <c r="K13" s="78" t="str">
        <f>IF(F13="","",IF(入力シート!L52&gt;9,QUOTIENT(入力シート!L52,10),"0"))</f>
        <v/>
      </c>
      <c r="L13" s="79" t="str">
        <f>IF(F13="","",MOD(入力シート!L52,10))</f>
        <v/>
      </c>
      <c r="M13" s="343" t="s">
        <v>855</v>
      </c>
      <c r="N13" s="78" t="str">
        <f>IF(F13="","",IF(入力シート!M52&gt;9,QUOTIENT(入力シート!M52,10),"0"))</f>
        <v/>
      </c>
      <c r="O13" s="79" t="str">
        <f>IF(F13="","",MOD(入力シート!M52,10))</f>
        <v/>
      </c>
      <c r="P13" s="343" t="s">
        <v>81</v>
      </c>
      <c r="Q13" s="53" t="s">
        <v>196</v>
      </c>
    </row>
    <row r="14" spans="1:27" ht="26.25" customHeight="1" x14ac:dyDescent="0.15">
      <c r="A14" s="595" t="s">
        <v>105</v>
      </c>
      <c r="B14" s="599"/>
      <c r="C14" s="599"/>
      <c r="D14" s="599"/>
      <c r="E14" s="600"/>
      <c r="F14" s="607" t="str">
        <f>IF(入力シート!D53="","",入力シート!J53)</f>
        <v/>
      </c>
      <c r="G14" s="608"/>
      <c r="H14" s="78" t="str">
        <f>IF(F14="","",QUOTIENT(入力シート!K53,10))</f>
        <v/>
      </c>
      <c r="I14" s="78" t="str">
        <f>IF(F14="","",MOD(入力シート!K53,10))</f>
        <v/>
      </c>
      <c r="J14" s="343" t="s">
        <v>71</v>
      </c>
      <c r="K14" s="78" t="str">
        <f>IF(F14="","",IF(入力シート!L53&gt;9,QUOTIENT(入力シート!L53,10),"0"))</f>
        <v/>
      </c>
      <c r="L14" s="79" t="str">
        <f>IF(F14="","",MOD(入力シート!L53,10))</f>
        <v/>
      </c>
      <c r="M14" s="343" t="s">
        <v>80</v>
      </c>
      <c r="N14" s="78" t="str">
        <f>IF(F14="","",IF(入力シート!M53&gt;9,QUOTIENT(入力シート!M53,10),"0"))</f>
        <v/>
      </c>
      <c r="O14" s="79" t="str">
        <f>IF(F14="","",MOD(入力シート!M53,10))</f>
        <v/>
      </c>
      <c r="P14" s="343" t="s">
        <v>81</v>
      </c>
    </row>
    <row r="15" spans="1:27" ht="26.25" customHeight="1" x14ac:dyDescent="0.15"/>
    <row r="16" spans="1:27" ht="17.25" x14ac:dyDescent="0.15">
      <c r="A16" s="32" t="s">
        <v>263</v>
      </c>
    </row>
    <row r="17" spans="1:25" ht="28.5" customHeight="1" x14ac:dyDescent="0.15">
      <c r="A17" s="620" t="s">
        <v>203</v>
      </c>
      <c r="B17" s="621"/>
      <c r="C17" s="621"/>
      <c r="D17" s="622"/>
      <c r="E17" s="342" t="str">
        <f>IF(LEN(入力シート!$D57)-L$45&lt;=0,"",MID(入力シート!$D57,LEN(入力シート!$D57)-L$45,1))</f>
        <v/>
      </c>
      <c r="F17" s="342" t="str">
        <f>IF(LEN(入力シート!$D57)-M$45&lt;=0,"",MID(入力シート!$D57,LEN(入力シート!$D57)-M$45,1))</f>
        <v/>
      </c>
      <c r="G17" s="82" t="str">
        <f>IF(LEN(入力シート!$D57)-N$45&lt;=0,"",MID(入力シート!$D57,LEN(入力シート!$D57)-N$45,1))</f>
        <v/>
      </c>
      <c r="H17" s="82" t="str">
        <f>IF(LEN(入力シート!$D57)-O$45&lt;=0,"",MID(入力シート!$D57,LEN(入力シート!$D57)-O$45,1))</f>
        <v/>
      </c>
      <c r="I17" s="82" t="str">
        <f>IF(LEN(入力シート!$D57)-P$45&lt;=0,"",MID(入力シート!$D57,LEN(入力シート!$D57)-P$45,1))</f>
        <v/>
      </c>
      <c r="J17" s="344" t="s">
        <v>82</v>
      </c>
      <c r="X17" s="53"/>
      <c r="Y17" s="53"/>
    </row>
    <row r="18" spans="1:25" ht="28.5" customHeight="1" x14ac:dyDescent="0.15">
      <c r="A18" s="620" t="s">
        <v>204</v>
      </c>
      <c r="B18" s="621"/>
      <c r="C18" s="621"/>
      <c r="D18" s="622"/>
      <c r="E18" s="342" t="str">
        <f>IF(LEN(入力シート!$D58)-L$45&lt;=0,"",MID(入力シート!$D58,LEN(入力シート!$D58)-L$45,1))</f>
        <v/>
      </c>
      <c r="F18" s="342" t="str">
        <f>IF(LEN(入力シート!$D58)-M$45&lt;=0,"",MID(入力シート!$D58,LEN(入力シート!$D58)-M$45,1))</f>
        <v/>
      </c>
      <c r="G18" s="82" t="str">
        <f>IF(LEN(入力シート!$D58)-N$45&lt;=0,"",MID(入力シート!$D58,LEN(入力シート!$D58)-N$45,1))</f>
        <v/>
      </c>
      <c r="H18" s="82" t="str">
        <f>IF(LEN(入力シート!$D58)-O$45&lt;=0,"",MID(入力シート!$D58,LEN(入力シート!$D58)-O$45,1))</f>
        <v/>
      </c>
      <c r="I18" s="82" t="str">
        <f>IF(LEN(入力シート!$D58)-P$45&lt;=0,"",MID(入力シート!$D58,LEN(入力シート!$D58)-P$45,1))</f>
        <v/>
      </c>
      <c r="J18" s="344" t="s">
        <v>82</v>
      </c>
      <c r="X18" s="53"/>
      <c r="Y18" s="53"/>
    </row>
    <row r="19" spans="1:25" ht="28.5" customHeight="1" x14ac:dyDescent="0.15">
      <c r="A19" s="620" t="s">
        <v>205</v>
      </c>
      <c r="B19" s="621"/>
      <c r="C19" s="621"/>
      <c r="D19" s="622"/>
      <c r="E19" s="342" t="str">
        <f>IF(LEN(入力シート!$D59)-L$45&lt;=0,"",MID(入力シート!$D59,LEN(入力シート!$D59)-L$45,1))</f>
        <v/>
      </c>
      <c r="F19" s="342" t="str">
        <f>IF(LEN(入力シート!$D59)-M$45&lt;=0,"",MID(入力シート!$D59,LEN(入力シート!$D59)-M$45,1))</f>
        <v/>
      </c>
      <c r="G19" s="82" t="str">
        <f>IF(LEN(入力シート!$D59)-N$45&lt;=0,"",MID(入力シート!$D59,LEN(入力シート!$D59)-N$45,1))</f>
        <v/>
      </c>
      <c r="H19" s="82" t="str">
        <f>IF(LEN(入力シート!$D59)-O$45&lt;=0,"",MID(入力シート!$D59,LEN(入力シート!$D59)-O$45,1))</f>
        <v/>
      </c>
      <c r="I19" s="82" t="str">
        <f>IF(LEN(入力シート!$D59)-P$45&lt;=0,"",MID(入力シート!$D59,LEN(入力シート!$D59)-P$45,1))</f>
        <v/>
      </c>
      <c r="J19" s="344" t="s">
        <v>82</v>
      </c>
      <c r="X19" s="53"/>
      <c r="Y19" s="53"/>
    </row>
    <row r="20" spans="1:25" ht="28.5" customHeight="1" x14ac:dyDescent="0.15">
      <c r="A20" s="620" t="s">
        <v>206</v>
      </c>
      <c r="B20" s="621"/>
      <c r="C20" s="621"/>
      <c r="D20" s="622"/>
      <c r="E20" s="342" t="str">
        <f>IF(LEN(入力シート!$D60)-L$45&lt;=0,"",MID(入力シート!$D60,LEN(入力シート!$D60)-L$45,1))</f>
        <v/>
      </c>
      <c r="F20" s="342" t="str">
        <f>IF(LEN(入力シート!$D60)-M$45&lt;=0,"",MID(入力シート!$D60,LEN(入力シート!$D60)-M$45,1))</f>
        <v/>
      </c>
      <c r="G20" s="82" t="str">
        <f>IF(LEN(入力シート!$D60)-N$45&lt;=0,"",MID(入力シート!$D60,LEN(入力シート!$D60)-N$45,1))</f>
        <v/>
      </c>
      <c r="H20" s="82" t="str">
        <f>IF(LEN(入力シート!$D60)-O$45&lt;=0,"",MID(入力シート!$D60,LEN(入力シート!$D60)-O$45,1))</f>
        <v/>
      </c>
      <c r="I20" s="82" t="str">
        <f>IF(LEN(入力シート!$D60)-P$45&lt;=0,"",MID(入力シート!$D60,LEN(入力シート!$D60)-P$45,1))</f>
        <v>0</v>
      </c>
      <c r="J20" s="344" t="s">
        <v>82</v>
      </c>
    </row>
    <row r="21" spans="1:25" ht="28.5" customHeight="1" x14ac:dyDescent="0.15">
      <c r="A21" s="54"/>
      <c r="B21" s="623" t="s">
        <v>207</v>
      </c>
      <c r="C21" s="612"/>
      <c r="D21" s="613"/>
      <c r="E21" s="342" t="str">
        <f>IF(LEN(入力シート!$D61)-L$45&lt;=0,"",MID(入力シート!$D61,LEN(入力シート!$D61)-L$45,1))</f>
        <v/>
      </c>
      <c r="F21" s="342" t="str">
        <f>IF(LEN(入力シート!$D61)-M$45&lt;=0,"",MID(入力シート!$D61,LEN(入力シート!$D61)-M$45,1))</f>
        <v/>
      </c>
      <c r="G21" s="82" t="str">
        <f>IF(LEN(入力シート!$D61)-N$45&lt;=0,"",MID(入力シート!$D61,LEN(入力シート!$D61)-N$45,1))</f>
        <v/>
      </c>
      <c r="H21" s="82" t="str">
        <f>IF(LEN(入力シート!$D61)-O$45&lt;=0,"",MID(入力シート!$D61,LEN(入力シート!$D61)-O$45,1))</f>
        <v/>
      </c>
      <c r="I21" s="82" t="str">
        <f>IF(LEN(入力シート!$D61)-P$45&lt;=0,"",MID(入力シート!$D61,LEN(入力シート!$D61)-P$45,1))</f>
        <v/>
      </c>
      <c r="J21" s="344" t="s">
        <v>82</v>
      </c>
      <c r="K21" s="71" t="s">
        <v>208</v>
      </c>
      <c r="L21" s="32" t="s">
        <v>209</v>
      </c>
    </row>
    <row r="22" spans="1:25" ht="26.25" customHeight="1" x14ac:dyDescent="0.15"/>
    <row r="23" spans="1:25" ht="17.25" x14ac:dyDescent="0.15">
      <c r="A23" s="32" t="s">
        <v>83</v>
      </c>
      <c r="G23" s="29" t="s">
        <v>93</v>
      </c>
      <c r="H23" s="11"/>
      <c r="I23" s="11"/>
      <c r="J23" s="11"/>
      <c r="K23" s="29" t="s">
        <v>92</v>
      </c>
      <c r="L23" s="11"/>
      <c r="M23" s="11"/>
      <c r="N23" s="11"/>
      <c r="O23" s="29" t="s">
        <v>91</v>
      </c>
      <c r="P23" s="29" t="s">
        <v>94</v>
      </c>
    </row>
    <row r="24" spans="1:25" ht="27.75" customHeight="1" x14ac:dyDescent="0.15">
      <c r="A24" s="594" t="s">
        <v>85</v>
      </c>
      <c r="B24" s="590"/>
      <c r="C24" s="595"/>
      <c r="D24" s="31" t="s">
        <v>213</v>
      </c>
      <c r="E24" s="80" t="str">
        <f>IF(LEN(入力シート!$D65)-E$45&lt;=0,"",MID(入力シート!$D65,LEN(入力シート!$D65)-E$45,1))</f>
        <v/>
      </c>
      <c r="F24" s="81" t="str">
        <f>IF(LEN(入力シート!$D65)-F$45&lt;=0,"",MID(入力シート!$D65,LEN(入力シート!$D65)-F$45,1))</f>
        <v/>
      </c>
      <c r="G24" s="82" t="str">
        <f>IF(LEN(入力シート!$D65)-G$45&lt;=0,"",MID(入力シート!$D65,LEN(入力シート!$D65)-G$45,1))</f>
        <v/>
      </c>
      <c r="H24" s="80" t="str">
        <f>IF(LEN(入力シート!$D65)-H$45&lt;=0,"",MID(入力シート!$D65,LEN(入力シート!$D65)-H$45,1))</f>
        <v/>
      </c>
      <c r="I24" s="81" t="str">
        <f>IF(LEN(入力シート!$D65)-I$45&lt;=0,"",MID(入力シート!$D65,LEN(入力シート!$D65)-I$45,1))</f>
        <v/>
      </c>
      <c r="J24" s="83" t="str">
        <f>IF(LEN(入力シート!$D65)-J$45&lt;=0,"",MID(入力シート!$D65,LEN(入力シート!$D65)-J$45,1))</f>
        <v/>
      </c>
      <c r="K24" s="84" t="str">
        <f>IF(LEN(入力シート!$D65)-K$45&lt;=0,"",MID(入力シート!$D65,LEN(入力シート!$D65)-K$45,1))</f>
        <v/>
      </c>
      <c r="L24" s="81" t="str">
        <f>IF(LEN(入力シート!$D65)-L$45&lt;=0,"",MID(入力シート!$D65,LEN(入力シート!$D65)-L$45,1))</f>
        <v/>
      </c>
      <c r="M24" s="82" t="str">
        <f>IF(LEN(入力シート!$D65)-M$45&lt;=0,"",MID(入力シート!$D65,LEN(入力シート!$D65)-M$45,1))</f>
        <v/>
      </c>
      <c r="N24" s="80" t="str">
        <f>IF(LEN(入力シート!$D65)-N$45&lt;=0,"",MID(入力シート!$D65,LEN(入力シート!$D65)-N$45,1))</f>
        <v/>
      </c>
      <c r="O24" s="81" t="str">
        <f>IF(LEN(入力シート!$D65)-O$45&lt;=0,"",MID(入力シート!$D65,LEN(入力シート!$D65)-O$45,1))</f>
        <v/>
      </c>
      <c r="P24" s="82" t="str">
        <f>IF(LEN(入力シート!$D65)-P$45&lt;=0,"",MID(入力シート!$D65,LEN(入力シート!$D65)-P$45,1))</f>
        <v/>
      </c>
      <c r="Q24" s="28" t="s">
        <v>73</v>
      </c>
      <c r="R24" s="602" t="s">
        <v>96</v>
      </c>
      <c r="S24" s="601" t="s">
        <v>98</v>
      </c>
      <c r="T24" s="601"/>
      <c r="U24" s="601"/>
      <c r="V24" s="601"/>
      <c r="W24" s="601"/>
      <c r="X24" s="601"/>
      <c r="Y24" s="601"/>
    </row>
    <row r="25" spans="1:25" ht="27.75" customHeight="1" x14ac:dyDescent="0.15">
      <c r="A25" s="590" t="s">
        <v>86</v>
      </c>
      <c r="B25" s="590"/>
      <c r="C25" s="595"/>
      <c r="D25" s="31" t="s">
        <v>214</v>
      </c>
      <c r="E25" s="80" t="str">
        <f>IF(LEN(入力シート!$D68)-E$45&lt;=0,"",MID(入力シート!$D68,LEN(入力シート!$D68)-E$45,1))</f>
        <v/>
      </c>
      <c r="F25" s="81" t="str">
        <f>IF(LEN(入力シート!$D68)-F$45&lt;=0,"",MID(入力シート!$D68,LEN(入力シート!$D68)-F$45,1))</f>
        <v/>
      </c>
      <c r="G25" s="82" t="str">
        <f>IF(LEN(入力シート!$D68)-G$45&lt;=0,"",MID(入力シート!$D68,LEN(入力シート!$D68)-G$45,1))</f>
        <v/>
      </c>
      <c r="H25" s="80" t="str">
        <f>IF(LEN(入力シート!$D68)-H$45&lt;=0,"",MID(入力シート!$D68,LEN(入力シート!$D68)-H$45,1))</f>
        <v/>
      </c>
      <c r="I25" s="81" t="str">
        <f>IF(LEN(入力シート!$D68)-I$45&lt;=0,"",MID(入力シート!$D68,LEN(入力シート!$D68)-I$45,1))</f>
        <v/>
      </c>
      <c r="J25" s="83" t="str">
        <f>IF(LEN(入力シート!$D68)-J$45&lt;=0,"",MID(入力シート!$D68,LEN(入力シート!$D68)-J$45,1))</f>
        <v/>
      </c>
      <c r="K25" s="84" t="str">
        <f>IF(LEN(入力シート!$D68)-K$45&lt;=0,"",MID(入力シート!$D68,LEN(入力シート!$D68)-K$45,1))</f>
        <v/>
      </c>
      <c r="L25" s="81" t="str">
        <f>IF(LEN(入力シート!$D68)-L$45&lt;=0,"",MID(入力シート!$D68,LEN(入力シート!$D68)-L$45,1))</f>
        <v/>
      </c>
      <c r="M25" s="82" t="str">
        <f>IF(LEN(入力シート!$D68)-M$45&lt;=0,"",MID(入力シート!$D68,LEN(入力シート!$D68)-M$45,1))</f>
        <v/>
      </c>
      <c r="N25" s="80" t="str">
        <f>IF(LEN(入力シート!$D68)-N$45&lt;=0,"",MID(入力シート!$D68,LEN(入力シート!$D68)-N$45,1))</f>
        <v/>
      </c>
      <c r="O25" s="81" t="str">
        <f>IF(LEN(入力シート!$D68)-O$45&lt;=0,"",MID(入力シート!$D68,LEN(入力シート!$D68)-O$45,1))</f>
        <v/>
      </c>
      <c r="P25" s="82" t="str">
        <f>IF(LEN(入力シート!$D68)-P$45&lt;=0,"",MID(入力シート!$D68,LEN(入力シート!$D68)-P$45,1))</f>
        <v/>
      </c>
      <c r="Q25" s="28" t="s">
        <v>73</v>
      </c>
      <c r="R25" s="602"/>
      <c r="S25" s="601"/>
      <c r="T25" s="601"/>
      <c r="U25" s="601"/>
      <c r="V25" s="601"/>
      <c r="W25" s="601"/>
      <c r="X25" s="601"/>
      <c r="Y25" s="601"/>
    </row>
    <row r="26" spans="1:25" ht="27.75" customHeight="1" x14ac:dyDescent="0.15">
      <c r="A26" s="590" t="s">
        <v>296</v>
      </c>
      <c r="B26" s="590"/>
      <c r="C26" s="595"/>
      <c r="D26" s="30" t="s">
        <v>215</v>
      </c>
      <c r="E26" s="80" t="str">
        <f>IF(LEN(入力シート!$D66)-E$45&lt;=0,"",MID(入力シート!$D66,LEN(入力シート!$D66)-E$45,1))</f>
        <v/>
      </c>
      <c r="F26" s="81" t="str">
        <f>IF(LEN(入力シート!$D66)-F$45&lt;=0,"",MID(入力シート!$D66,LEN(入力シート!$D66)-F$45,1))</f>
        <v/>
      </c>
      <c r="G26" s="82" t="str">
        <f>IF(LEN(入力シート!$D66)-G$45&lt;=0,"",MID(入力シート!$D66,LEN(入力シート!$D66)-G$45,1))</f>
        <v/>
      </c>
      <c r="H26" s="80" t="str">
        <f>IF(LEN(入力シート!$D66)-H$45&lt;=0,"",MID(入力シート!$D66,LEN(入力シート!$D66)-H$45,1))</f>
        <v/>
      </c>
      <c r="I26" s="81" t="str">
        <f>IF(LEN(入力シート!$D66)-I$45&lt;=0,"",MID(入力シート!$D66,LEN(入力シート!$D66)-I$45,1))</f>
        <v/>
      </c>
      <c r="J26" s="83" t="str">
        <f>IF(LEN(入力シート!$D66)-J$45&lt;=0,"",MID(入力シート!$D66,LEN(入力シート!$D66)-J$45,1))</f>
        <v/>
      </c>
      <c r="K26" s="84" t="str">
        <f>IF(LEN(入力シート!$D66)-K$45&lt;=0,"",MID(入力シート!$D66,LEN(入力シート!$D66)-K$45,1))</f>
        <v/>
      </c>
      <c r="L26" s="81" t="str">
        <f>IF(LEN(入力シート!$D66)-L$45&lt;=0,"",MID(入力シート!$D66,LEN(入力シート!$D66)-L$45,1))</f>
        <v/>
      </c>
      <c r="M26" s="82" t="str">
        <f>IF(LEN(入力シート!$D66)-M$45&lt;=0,"",MID(入力シート!$D66,LEN(入力シート!$D66)-M$45,1))</f>
        <v/>
      </c>
      <c r="N26" s="80" t="str">
        <f>IF(LEN(入力シート!$D66)-N$45&lt;=0,"",MID(入力シート!$D66,LEN(入力シート!$D66)-N$45,1))</f>
        <v/>
      </c>
      <c r="O26" s="81" t="str">
        <f>IF(LEN(入力シート!$D66)-O$45&lt;=0,"",MID(入力シート!$D66,LEN(入力シート!$D66)-O$45,1))</f>
        <v/>
      </c>
      <c r="P26" s="82" t="str">
        <f>IF(LEN(入力シート!$D66)-P$45&lt;=0,"",MID(入力シート!$D66,LEN(入力シート!$D66)-P$45,1))</f>
        <v/>
      </c>
      <c r="Q26" s="28" t="s">
        <v>73</v>
      </c>
      <c r="R26" s="602"/>
      <c r="S26" s="601"/>
      <c r="T26" s="601"/>
      <c r="U26" s="601"/>
      <c r="V26" s="601"/>
      <c r="W26" s="601"/>
      <c r="X26" s="601"/>
      <c r="Y26" s="601"/>
    </row>
    <row r="27" spans="1:25" ht="27.75" customHeight="1" x14ac:dyDescent="0.15">
      <c r="A27" s="590" t="s">
        <v>101</v>
      </c>
      <c r="B27" s="590"/>
      <c r="C27" s="595"/>
      <c r="D27" s="30" t="s">
        <v>216</v>
      </c>
      <c r="E27" s="80" t="str">
        <f>IF(LEN(入力シート!$D74)-E$45&lt;=0,"",MID(入力シート!$D74,LEN(入力シート!$D74)-E$45,1))</f>
        <v/>
      </c>
      <c r="F27" s="81" t="str">
        <f>IF(LEN(入力シート!$D74)-F$45&lt;=0,"",MID(入力シート!$D74,LEN(入力シート!$D74)-F$45,1))</f>
        <v/>
      </c>
      <c r="G27" s="82" t="str">
        <f>IF(LEN(入力シート!$D74)-G$45&lt;=0,"",MID(入力シート!$D74,LEN(入力シート!$D74)-G$45,1))</f>
        <v/>
      </c>
      <c r="H27" s="80" t="str">
        <f>IF(LEN(入力シート!$D74)-H$45&lt;=0,"",MID(入力シート!$D74,LEN(入力シート!$D74)-H$45,1))</f>
        <v/>
      </c>
      <c r="I27" s="81" t="str">
        <f>IF(LEN(入力シート!$D74)-I$45&lt;=0,"",MID(入力シート!$D74,LEN(入力シート!$D74)-I$45,1))</f>
        <v/>
      </c>
      <c r="J27" s="83" t="str">
        <f>IF(LEN(入力シート!$D74)-J$45&lt;=0,"",MID(入力シート!$D74,LEN(入力シート!$D74)-J$45,1))</f>
        <v/>
      </c>
      <c r="K27" s="84" t="str">
        <f>IF(LEN(入力シート!$D74)-K$45&lt;=0,"",MID(入力シート!$D74,LEN(入力シート!$D74)-K$45,1))</f>
        <v/>
      </c>
      <c r="L27" s="81" t="str">
        <f>IF(LEN(入力シート!$D74)-L$45&lt;=0,"",MID(入力シート!$D74,LEN(入力シート!$D74)-L$45,1))</f>
        <v/>
      </c>
      <c r="M27" s="82" t="str">
        <f>IF(LEN(入力シート!$D74)-M$45&lt;=0,"",MID(入力シート!$D74,LEN(入力シート!$D74)-M$45,1))</f>
        <v/>
      </c>
      <c r="N27" s="80" t="str">
        <f>IF(LEN(入力シート!$D74)-N$45&lt;=0,"",MID(入力シート!$D74,LEN(入力シート!$D74)-N$45,1))</f>
        <v/>
      </c>
      <c r="O27" s="81" t="str">
        <f>IF(LEN(入力シート!$D74)-O$45&lt;=0,"",MID(入力シート!$D74,LEN(入力シート!$D74)-O$45,1))</f>
        <v/>
      </c>
      <c r="P27" s="82" t="str">
        <f>IF(LEN(入力シート!$D74)-P$45&lt;=0,"",MID(入力シート!$D74,LEN(入力シート!$D74)-P$45,1))</f>
        <v/>
      </c>
      <c r="Q27" s="28" t="s">
        <v>73</v>
      </c>
    </row>
    <row r="28" spans="1:25" ht="26.25" customHeight="1" x14ac:dyDescent="0.15"/>
    <row r="29" spans="1:25" ht="17.25" x14ac:dyDescent="0.15">
      <c r="A29" s="32" t="s">
        <v>70</v>
      </c>
      <c r="B29" s="32"/>
      <c r="G29" s="29" t="s">
        <v>93</v>
      </c>
      <c r="H29" s="11"/>
      <c r="I29" s="11"/>
      <c r="J29" s="11"/>
      <c r="K29" s="29" t="s">
        <v>92</v>
      </c>
      <c r="L29" s="11"/>
      <c r="M29" s="11"/>
      <c r="N29" s="11"/>
      <c r="O29" s="29" t="s">
        <v>91</v>
      </c>
      <c r="P29" s="29" t="s">
        <v>94</v>
      </c>
    </row>
    <row r="30" spans="1:25" ht="27.75" customHeight="1" x14ac:dyDescent="0.15">
      <c r="A30" s="594" t="s">
        <v>87</v>
      </c>
      <c r="B30" s="590"/>
      <c r="C30" s="595"/>
      <c r="D30" s="30" t="s">
        <v>217</v>
      </c>
      <c r="E30" s="80" t="str">
        <f>IF(LEN(入力シート!$D77)-E$45&lt;=0,"",MID(入力シート!$D77,LEN(入力シート!$D77)-E$45,1))</f>
        <v/>
      </c>
      <c r="F30" s="81" t="str">
        <f>IF(LEN(入力シート!$D77)-F$45&lt;=0,"",MID(入力シート!$D77,LEN(入力シート!$D77)-F$45,1))</f>
        <v/>
      </c>
      <c r="G30" s="82" t="str">
        <f>IF(LEN(入力シート!$D77)-G$45&lt;=0,"",MID(入力シート!$D77,LEN(入力シート!$D77)-G$45,1))</f>
        <v/>
      </c>
      <c r="H30" s="80" t="str">
        <f>IF(LEN(入力シート!$D77)-H$45&lt;=0,"",MID(入力シート!$D77,LEN(入力シート!$D77)-H$45,1))</f>
        <v/>
      </c>
      <c r="I30" s="81" t="str">
        <f>IF(LEN(入力シート!$D77)-I$45&lt;=0,"",MID(入力シート!$D77,LEN(入力シート!$D77)-I$45,1))</f>
        <v/>
      </c>
      <c r="J30" s="83" t="str">
        <f>IF(LEN(入力シート!$D77)-J$45&lt;=0,"",MID(入力シート!$D77,LEN(入力シート!$D77)-J$45,1))</f>
        <v/>
      </c>
      <c r="K30" s="84" t="str">
        <f>IF(LEN(入力シート!$D77)-K$45&lt;=0,"",MID(入力シート!$D77,LEN(入力シート!$D77)-K$45,1))</f>
        <v/>
      </c>
      <c r="L30" s="81" t="str">
        <f>IF(LEN(入力シート!$D77)-L$45&lt;=0,"",MID(入力シート!$D77,LEN(入力シート!$D77)-L$45,1))</f>
        <v/>
      </c>
      <c r="M30" s="82" t="str">
        <f>IF(LEN(入力シート!$D77)-M$45&lt;=0,"",MID(入力シート!$D77,LEN(入力シート!$D77)-M$45,1))</f>
        <v/>
      </c>
      <c r="N30" s="80" t="str">
        <f>IF(LEN(入力シート!$D77)-N$45&lt;=0,"",MID(入力シート!$D77,LEN(入力シート!$D77)-N$45,1))</f>
        <v/>
      </c>
      <c r="O30" s="81" t="str">
        <f>IF(LEN(入力シート!$D77)-O$45&lt;=0,"",MID(入力シート!$D77,LEN(入力シート!$D77)-O$45,1))</f>
        <v/>
      </c>
      <c r="P30" s="82" t="str">
        <f>IF(LEN(入力シート!$D77)-P$45&lt;=0,"",MID(入力シート!$D77,LEN(入力シート!$D77)-P$45,1))</f>
        <v/>
      </c>
      <c r="Q30" s="28" t="s">
        <v>73</v>
      </c>
    </row>
    <row r="31" spans="1:25" ht="23.25" customHeight="1" x14ac:dyDescent="0.15"/>
    <row r="32" spans="1:25" ht="23.25" customHeight="1" x14ac:dyDescent="0.15">
      <c r="A32" s="32" t="s">
        <v>84</v>
      </c>
      <c r="R32" s="33" t="s">
        <v>8</v>
      </c>
      <c r="S32" s="601" t="s">
        <v>97</v>
      </c>
      <c r="T32" s="601"/>
      <c r="U32" s="601"/>
      <c r="V32" s="601"/>
      <c r="W32" s="601"/>
      <c r="X32" s="601"/>
      <c r="Y32" s="601"/>
    </row>
    <row r="33" spans="1:25" ht="27.75" customHeight="1" x14ac:dyDescent="0.15">
      <c r="A33" s="611" t="s">
        <v>74</v>
      </c>
      <c r="B33" s="612"/>
      <c r="C33" s="612"/>
      <c r="D33" s="613"/>
      <c r="E33" s="590" t="s">
        <v>210</v>
      </c>
      <c r="F33" s="590"/>
      <c r="G33" s="590"/>
      <c r="H33" s="590"/>
      <c r="I33" s="84" t="str">
        <f>IF(入力シート!$D80="","",IF(LEN(入力シート!$D80*10)-J$45&lt;=0,"",MID(入力シート!$D80*10,LEN(入力シート!$D80*10)-J$45,1)))</f>
        <v/>
      </c>
      <c r="J33" s="81" t="str">
        <f>IF(入力シート!$D80="","",IF(LEN(入力シート!$D80*10)-K$45&lt;=0,"",MID(入力シート!$D80*10,LEN(入力シート!$D80*10)-K$45,1)))</f>
        <v/>
      </c>
      <c r="K33" s="82" t="str">
        <f>IF(入力シート!$D80="","",IF(LEN(入力シート!$D80*10)-L$45&lt;=0,"",MID(入力シート!$D80*10,LEN(入力シート!$D80*10)-L$45,1)))</f>
        <v/>
      </c>
      <c r="L33" s="84" t="str">
        <f>IF(入力シート!$D80="","",IF(LEN(入力シート!$D80*10)-M$45&lt;=0,"",MID(入力シート!$D80*10,LEN(入力シート!$D80*10)-M$45,1)))</f>
        <v/>
      </c>
      <c r="M33" s="81" t="str">
        <f>IF(入力シート!$D80="","",IF(LEN(入力シート!$D80*10)-N$45&lt;=0,"",MID(入力シート!$D80*10,LEN(入力シート!$D80*10)-N$45,1)))</f>
        <v/>
      </c>
      <c r="N33" s="86" t="str">
        <f>IF(入力シート!$D80="","",IF(LEN(入力シート!$D80*10)-O$45&lt;=0,"",MID(入力シート!$D80*10,LEN(入力シート!$D80*10)-O$45,1)))</f>
        <v/>
      </c>
      <c r="O33" s="85" t="s">
        <v>95</v>
      </c>
      <c r="P33" s="86" t="str">
        <f>IF(入力シート!$D80="","",IF(LEN(入力シート!$D80*10)-P$45&lt;=0,"",MID(入力シート!$D80*10,LEN(入力シート!$D80*10)-P$45,1)))</f>
        <v/>
      </c>
      <c r="Q33" s="28" t="s">
        <v>76</v>
      </c>
      <c r="S33" s="601"/>
      <c r="T33" s="601"/>
      <c r="U33" s="601"/>
      <c r="V33" s="601"/>
      <c r="W33" s="601"/>
      <c r="X33" s="601"/>
      <c r="Y33" s="601"/>
    </row>
    <row r="34" spans="1:25" ht="27.75" customHeight="1" x14ac:dyDescent="0.15">
      <c r="A34" s="595" t="s">
        <v>75</v>
      </c>
      <c r="B34" s="596"/>
      <c r="C34" s="596"/>
      <c r="D34" s="596"/>
      <c r="E34" s="590" t="s">
        <v>211</v>
      </c>
      <c r="F34" s="590"/>
      <c r="G34" s="590"/>
      <c r="H34" s="590"/>
      <c r="I34" s="79" t="str">
        <f>IF(入力シート!$D81="","",IF(LEN(入力シート!$D81*10)-J$45&lt;=0,"",MID(入力シート!$D81*10,LEN(入力シート!$D81*10)-J$45,1)))</f>
        <v/>
      </c>
      <c r="J34" s="87" t="str">
        <f>IF(入力シート!$D81="","",IF(LEN(入力シート!$D81*10)-K$45&lt;=0,"",MID(入力シート!$D81*10,LEN(入力シート!$D81*10)-K$45,1)))</f>
        <v/>
      </c>
      <c r="K34" s="86" t="str">
        <f>IF(入力シート!$D81="","",IF(LEN(入力シート!$D81*10)-L$45&lt;=0,"",MID(入力シート!$D81*10,LEN(入力シート!$D81*10)-L$45,1)))</f>
        <v/>
      </c>
      <c r="L34" s="79" t="str">
        <f>IF(入力シート!$D81="","",IF(LEN(入力シート!$D81*10)-M$45&lt;=0,"",MID(入力シート!$D81*10,LEN(入力シート!$D81*10)-M$45,1)))</f>
        <v/>
      </c>
      <c r="M34" s="87" t="str">
        <f>IF(入力シート!$D81="","",IF(LEN(入力シート!$D81*10)-N$45&lt;=0,"",MID(入力シート!$D81*10,LEN(入力シート!$D81*10)-N$45,1)))</f>
        <v/>
      </c>
      <c r="N34" s="86" t="str">
        <f>IF(入力シート!$D81="","",IF(LEN(入力シート!$D81*10)-O$45&lt;=0,"",MID(入力シート!$D81*10,LEN(入力シート!$D81*10)-O$45,1)))</f>
        <v/>
      </c>
      <c r="O34" s="78" t="s">
        <v>95</v>
      </c>
      <c r="P34" s="86" t="str">
        <f>IF(入力シート!$D81="","",IF(LEN(入力シート!$D81*10)-P$45&lt;=0,"",MID(入力シート!$D81*10,LEN(入力シート!$D81*10)-P$45,1)))</f>
        <v/>
      </c>
      <c r="Q34" s="28" t="s">
        <v>76</v>
      </c>
      <c r="R34" s="610" t="s">
        <v>90</v>
      </c>
      <c r="S34" s="609" t="s">
        <v>89</v>
      </c>
      <c r="T34" s="609"/>
      <c r="U34" s="609"/>
      <c r="V34" s="609"/>
      <c r="W34" s="609"/>
      <c r="X34" s="609"/>
      <c r="Y34" s="609"/>
    </row>
    <row r="35" spans="1:25" ht="27.75" customHeight="1" x14ac:dyDescent="0.15">
      <c r="A35" s="595" t="s">
        <v>108</v>
      </c>
      <c r="B35" s="596"/>
      <c r="C35" s="596"/>
      <c r="D35" s="596"/>
      <c r="E35" s="590" t="s">
        <v>212</v>
      </c>
      <c r="F35" s="590"/>
      <c r="G35" s="590"/>
      <c r="H35" s="590"/>
      <c r="I35" s="79" t="str">
        <f>IF(入力シート!$D82="","",IF(LEN(入力シート!$D82*10)-J$45&lt;=0,"",MID(入力シート!$D82*10,LEN(入力シート!$D82*10)-J$45,1)))</f>
        <v/>
      </c>
      <c r="J35" s="87" t="str">
        <f>IF(入力シート!$D82="","",IF(LEN(入力シート!$D82*10)-K$45&lt;=0,"",MID(入力シート!$D82*10,LEN(入力シート!$D82*10)-K$45,1)))</f>
        <v/>
      </c>
      <c r="K35" s="86" t="str">
        <f>IF(入力シート!$D82="","",IF(LEN(入力シート!$D82*10)-L$45&lt;=0,"",MID(入力シート!$D82*10,LEN(入力シート!$D82*10)-L$45,1)))</f>
        <v/>
      </c>
      <c r="L35" s="79" t="str">
        <f>IF(入力シート!$D82="","",IF(LEN(入力シート!$D82*10)-M$45&lt;=0,"",MID(入力シート!$D82*10,LEN(入力シート!$D82*10)-M$45,1)))</f>
        <v/>
      </c>
      <c r="M35" s="87" t="str">
        <f>IF(入力シート!$D82="","",IF(LEN(入力シート!$D82*10)-N$45&lt;=0,"",MID(入力シート!$D82*10,LEN(入力シート!$D82*10)-N$45,1)))</f>
        <v/>
      </c>
      <c r="N35" s="86" t="str">
        <f>IF(入力シート!$D82="","",IF(LEN(入力シート!$D82*10)-O$45&lt;=0,"",MID(入力シート!$D82*10,LEN(入力シート!$D82*10)-O$45,1)))</f>
        <v/>
      </c>
      <c r="O35" s="78" t="s">
        <v>95</v>
      </c>
      <c r="P35" s="86" t="str">
        <f>IF(入力シート!$D82="","",IF(LEN(入力シート!$D82*10)-P$45&lt;=0,"",MID(入力シート!$D82*10,LEN(入力シート!$D82*10)-P$45,1)))</f>
        <v/>
      </c>
      <c r="Q35" s="28" t="s">
        <v>76</v>
      </c>
      <c r="R35" s="610"/>
      <c r="S35" s="609"/>
      <c r="T35" s="609"/>
      <c r="U35" s="609"/>
      <c r="V35" s="609"/>
      <c r="W35" s="609"/>
      <c r="X35" s="609"/>
      <c r="Y35" s="609"/>
    </row>
    <row r="36" spans="1:25" ht="26.25" customHeight="1" x14ac:dyDescent="0.15">
      <c r="A36" s="5"/>
      <c r="B36" s="57"/>
      <c r="C36" s="57"/>
      <c r="D36" s="57"/>
      <c r="E36" s="55"/>
      <c r="F36" s="55"/>
      <c r="G36" s="55"/>
      <c r="H36" s="55"/>
      <c r="I36" s="56"/>
      <c r="J36" s="32"/>
      <c r="K36" s="32"/>
    </row>
    <row r="37" spans="1:25" ht="17.25" x14ac:dyDescent="0.2">
      <c r="A37" s="32" t="s">
        <v>262</v>
      </c>
      <c r="G37" s="29"/>
      <c r="H37" s="11"/>
      <c r="I37" s="11"/>
      <c r="J37" s="11"/>
      <c r="K37" s="29" t="s">
        <v>92</v>
      </c>
      <c r="L37" s="11"/>
      <c r="M37" s="11"/>
      <c r="N37" s="11"/>
      <c r="O37" s="29" t="s">
        <v>91</v>
      </c>
      <c r="P37" s="29" t="s">
        <v>94</v>
      </c>
      <c r="X37" s="58"/>
    </row>
    <row r="38" spans="1:25" ht="27.75" customHeight="1" x14ac:dyDescent="0.15">
      <c r="A38" s="590" t="s">
        <v>114</v>
      </c>
      <c r="B38" s="590"/>
      <c r="C38" s="590"/>
      <c r="D38" s="590"/>
      <c r="E38" s="590" t="s">
        <v>324</v>
      </c>
      <c r="F38" s="590"/>
      <c r="G38" s="590"/>
      <c r="H38" s="590"/>
      <c r="I38" s="81" t="str">
        <f>IF(LEN(入力シート!$D87)-I$45&lt;=0,"",MID(入力シート!$D87,LEN(入力シート!$D87)-I$45,1))</f>
        <v/>
      </c>
      <c r="J38" s="83" t="str">
        <f>IF(LEN(入力シート!$D87)-J$45&lt;=0,"",MID(入力シート!$D87,LEN(入力シート!$D87)-J$45,1))</f>
        <v/>
      </c>
      <c r="K38" s="84" t="str">
        <f>IF(LEN(入力シート!$D87)-K$45&lt;=0,"",MID(入力シート!$D87,LEN(入力シート!$D87)-K$45,1))</f>
        <v/>
      </c>
      <c r="L38" s="81" t="str">
        <f>IF(LEN(入力シート!$D87)-L$45&lt;=0,"",MID(入力シート!$D87,LEN(入力シート!$D87)-L$45,1))</f>
        <v/>
      </c>
      <c r="M38" s="82" t="str">
        <f>IF(LEN(入力シート!$D87)-M$45&lt;=0,"",MID(入力シート!$D87,LEN(入力シート!$D87)-M$45,1))</f>
        <v/>
      </c>
      <c r="N38" s="80" t="str">
        <f>IF(LEN(入力シート!$D87)-N$45&lt;=0,"",MID(入力シート!$D87,LEN(入力シート!$D87)-N$45,1))</f>
        <v/>
      </c>
      <c r="O38" s="81" t="str">
        <f>IF(LEN(入力シート!$D87)-O$45&lt;=0,"",MID(入力シート!$D87,LEN(入力シート!$D87)-O$45,1))</f>
        <v/>
      </c>
      <c r="P38" s="82" t="str">
        <f>IF(LEN(入力シート!$D87)-P$45&lt;=0,"",MID(入力シート!$D87,LEN(入力シート!$D87)-P$45,1))</f>
        <v/>
      </c>
      <c r="Q38" s="50" t="s">
        <v>73</v>
      </c>
      <c r="R38" s="602" t="s">
        <v>96</v>
      </c>
      <c r="S38" s="601" t="s">
        <v>327</v>
      </c>
      <c r="T38" s="601"/>
      <c r="U38" s="601"/>
      <c r="V38" s="601"/>
      <c r="W38" s="601"/>
      <c r="X38" s="601"/>
      <c r="Y38" s="601"/>
    </row>
    <row r="39" spans="1:25" ht="27.75" customHeight="1" x14ac:dyDescent="0.15">
      <c r="A39" s="590"/>
      <c r="B39" s="590"/>
      <c r="C39" s="590"/>
      <c r="D39" s="590"/>
      <c r="E39" s="590" t="s">
        <v>325</v>
      </c>
      <c r="F39" s="590"/>
      <c r="G39" s="590"/>
      <c r="H39" s="590"/>
      <c r="I39" s="81" t="str">
        <f>IF(LEN(入力シート!$D70)-I$45&lt;=0,"",MID(入力シート!$D70,LEN(入力シート!$D70)-I$45,1))</f>
        <v/>
      </c>
      <c r="J39" s="83" t="str">
        <f>IF(LEN(入力シート!$D70)-J$45&lt;=0,"",MID(入力シート!$D70,LEN(入力シート!$D70)-J$45,1))</f>
        <v/>
      </c>
      <c r="K39" s="84" t="str">
        <f>IF(LEN(入力シート!$D70)-K$45&lt;=0,"",MID(入力シート!$D70,LEN(入力シート!$D70)-K$45,1))</f>
        <v/>
      </c>
      <c r="L39" s="81" t="str">
        <f>IF(LEN(入力シート!$D70)-L$45&lt;=0,"",MID(入力シート!$D70,LEN(入力シート!$D70)-L$45,1))</f>
        <v/>
      </c>
      <c r="M39" s="82" t="str">
        <f>IF(LEN(入力シート!$D70)-M$45&lt;=0,"",MID(入力シート!$D70,LEN(入力シート!$D70)-M$45,1))</f>
        <v/>
      </c>
      <c r="N39" s="80" t="str">
        <f>IF(LEN(入力シート!$D70)-N$45&lt;=0,"",MID(入力シート!$D70,LEN(入力シート!$D70)-N$45,1))</f>
        <v/>
      </c>
      <c r="O39" s="81" t="str">
        <f>IF(LEN(入力シート!$D70)-O$45&lt;=0,"",MID(入力シート!$D70,LEN(入力シート!$D70)-O$45,1))</f>
        <v/>
      </c>
      <c r="P39" s="82" t="str">
        <f>IF(LEN(入力シート!$D70)-P$45&lt;=0,"",MID(入力シート!$D70,LEN(入力シート!$D70)-P$45,1))</f>
        <v/>
      </c>
      <c r="Q39" s="50" t="s">
        <v>73</v>
      </c>
      <c r="R39" s="602"/>
      <c r="S39" s="601"/>
      <c r="T39" s="601"/>
      <c r="U39" s="601"/>
      <c r="V39" s="601"/>
      <c r="W39" s="601"/>
      <c r="X39" s="601"/>
      <c r="Y39" s="601"/>
    </row>
    <row r="40" spans="1:25" ht="27.75" customHeight="1" x14ac:dyDescent="0.15">
      <c r="A40" s="590" t="s">
        <v>116</v>
      </c>
      <c r="B40" s="590"/>
      <c r="C40" s="590"/>
      <c r="D40" s="590"/>
      <c r="E40" s="590" t="s">
        <v>324</v>
      </c>
      <c r="F40" s="590"/>
      <c r="G40" s="590"/>
      <c r="H40" s="590"/>
      <c r="I40" s="81" t="str">
        <f>IF(LEN(入力シート!$D88)-I$45&lt;=0,"",MID(入力シート!$D88,LEN(入力シート!$D88)-I$45,1))</f>
        <v/>
      </c>
      <c r="J40" s="83" t="str">
        <f>IF(LEN(入力シート!$D88)-J$45&lt;=0,"",MID(入力シート!$D88,LEN(入力シート!$D88)-J$45,1))</f>
        <v/>
      </c>
      <c r="K40" s="84" t="str">
        <f>IF(LEN(入力シート!$D88)-K$45&lt;=0,"",MID(入力シート!$D88,LEN(入力シート!$D88)-K$45,1))</f>
        <v/>
      </c>
      <c r="L40" s="81" t="str">
        <f>IF(LEN(入力シート!$D88)-L$45&lt;=0,"",MID(入力シート!$D88,LEN(入力シート!$D88)-L$45,1))</f>
        <v/>
      </c>
      <c r="M40" s="82" t="str">
        <f>IF(LEN(入力シート!$D88)-M$45&lt;=0,"",MID(入力シート!$D88,LEN(入力シート!$D88)-M$45,1))</f>
        <v/>
      </c>
      <c r="N40" s="80" t="str">
        <f>IF(LEN(入力シート!$D88)-N$45&lt;=0,"",MID(入力シート!$D88,LEN(入力シート!$D88)-N$45,1))</f>
        <v/>
      </c>
      <c r="O40" s="81" t="str">
        <f>IF(LEN(入力シート!$D88)-O$45&lt;=0,"",MID(入力シート!$D88,LEN(入力シート!$D88)-O$45,1))</f>
        <v/>
      </c>
      <c r="P40" s="82" t="str">
        <f>IF(LEN(入力シート!$D88)-P$45&lt;=0,"",MID(入力シート!$D88,LEN(入力シート!$D88)-P$45,1))</f>
        <v/>
      </c>
      <c r="Q40" s="50" t="s">
        <v>73</v>
      </c>
      <c r="R40" s="602"/>
      <c r="S40" s="601"/>
      <c r="T40" s="601"/>
      <c r="U40" s="601"/>
      <c r="V40" s="601"/>
      <c r="W40" s="601"/>
      <c r="X40" s="601"/>
      <c r="Y40" s="601"/>
    </row>
    <row r="41" spans="1:25" ht="27.75" customHeight="1" x14ac:dyDescent="0.15">
      <c r="A41" s="590"/>
      <c r="B41" s="590"/>
      <c r="C41" s="590"/>
      <c r="D41" s="590"/>
      <c r="E41" s="590" t="s">
        <v>325</v>
      </c>
      <c r="F41" s="590"/>
      <c r="G41" s="590"/>
      <c r="H41" s="590"/>
      <c r="I41" s="81" t="str">
        <f>IF(LEN(入力シート!$D71)-I$45&lt;=0,"",MID(入力シート!$D71,LEN(入力シート!$D71)-I$45,1))</f>
        <v/>
      </c>
      <c r="J41" s="83" t="str">
        <f>IF(LEN(入力シート!$D71)-J$45&lt;=0,"",MID(入力シート!$D71,LEN(入力シート!$D71)-J$45,1))</f>
        <v/>
      </c>
      <c r="K41" s="84" t="str">
        <f>IF(LEN(入力シート!$D71)-K$45&lt;=0,"",MID(入力シート!$D71,LEN(入力シート!$D71)-K$45,1))</f>
        <v/>
      </c>
      <c r="L41" s="81" t="str">
        <f>IF(LEN(入力シート!$D71)-L$45&lt;=0,"",MID(入力シート!$D71,LEN(入力シート!$D71)-L$45,1))</f>
        <v/>
      </c>
      <c r="M41" s="82" t="str">
        <f>IF(LEN(入力シート!$D71)-M$45&lt;=0,"",MID(入力シート!$D71,LEN(入力シート!$D71)-M$45,1))</f>
        <v/>
      </c>
      <c r="N41" s="80" t="str">
        <f>IF(LEN(入力シート!$D71)-N$45&lt;=0,"",MID(入力シート!$D71,LEN(入力シート!$D71)-N$45,1))</f>
        <v/>
      </c>
      <c r="O41" s="81" t="str">
        <f>IF(LEN(入力シート!$D71)-O$45&lt;=0,"",MID(入力シート!$D71,LEN(入力シート!$D71)-O$45,1))</f>
        <v/>
      </c>
      <c r="P41" s="82" t="str">
        <f>IF(LEN(入力シート!$D71)-P$45&lt;=0,"",MID(入力シート!$D71,LEN(入力シート!$D71)-P$45,1))</f>
        <v/>
      </c>
      <c r="Q41" s="50" t="s">
        <v>73</v>
      </c>
      <c r="R41" s="602"/>
      <c r="S41" s="601"/>
      <c r="T41" s="601"/>
      <c r="U41" s="601"/>
      <c r="V41" s="601"/>
      <c r="W41" s="601"/>
      <c r="X41" s="601"/>
      <c r="Y41" s="601"/>
    </row>
    <row r="42" spans="1:25" ht="27.75" customHeight="1" x14ac:dyDescent="0.2">
      <c r="A42" s="590" t="s">
        <v>115</v>
      </c>
      <c r="B42" s="590"/>
      <c r="C42" s="590"/>
      <c r="D42" s="590"/>
      <c r="E42" s="590" t="s">
        <v>325</v>
      </c>
      <c r="F42" s="590"/>
      <c r="G42" s="590"/>
      <c r="H42" s="590"/>
      <c r="I42" s="81" t="str">
        <f>IF(LEN(入力シート!$D72)-I$45&lt;=0,"",MID(入力シート!$D72,LEN(入力シート!$D72)-I$45,1))</f>
        <v/>
      </c>
      <c r="J42" s="83" t="str">
        <f>IF(LEN(入力シート!$D72)-J$45&lt;=0,"",MID(入力シート!$D72,LEN(入力シート!$D72)-J$45,1))</f>
        <v/>
      </c>
      <c r="K42" s="84" t="str">
        <f>IF(LEN(入力シート!$D72)-K$45&lt;=0,"",MID(入力シート!$D72,LEN(入力シート!$D72)-K$45,1))</f>
        <v/>
      </c>
      <c r="L42" s="81" t="str">
        <f>IF(LEN(入力シート!$D72)-L$45&lt;=0,"",MID(入力シート!$D72,LEN(入力シート!$D72)-L$45,1))</f>
        <v/>
      </c>
      <c r="M42" s="82" t="str">
        <f>IF(LEN(入力シート!$D72)-M$45&lt;=0,"",MID(入力シート!$D72,LEN(入力シート!$D72)-M$45,1))</f>
        <v/>
      </c>
      <c r="N42" s="80" t="str">
        <f>IF(LEN(入力シート!$D72)-N$45&lt;=0,"",MID(入力シート!$D72,LEN(入力シート!$D72)-N$45,1))</f>
        <v/>
      </c>
      <c r="O42" s="81" t="str">
        <f>IF(LEN(入力シート!$D72)-O$45&lt;=0,"",MID(入力シート!$D72,LEN(入力シート!$D72)-O$45,1))</f>
        <v/>
      </c>
      <c r="P42" s="82" t="str">
        <f>IF(LEN(入力シート!$D72)-P$45&lt;=0,"",MID(入力シート!$D72,LEN(入力シート!$D72)-P$45,1))</f>
        <v/>
      </c>
      <c r="Q42" s="50" t="s">
        <v>73</v>
      </c>
      <c r="X42" s="58"/>
    </row>
    <row r="43" spans="1:25" ht="28.5" customHeight="1" x14ac:dyDescent="0.2">
      <c r="A43" s="590" t="s">
        <v>326</v>
      </c>
      <c r="B43" s="590"/>
      <c r="C43" s="590"/>
      <c r="D43" s="105" t="s">
        <v>328</v>
      </c>
      <c r="E43" s="590" t="s">
        <v>325</v>
      </c>
      <c r="F43" s="590"/>
      <c r="G43" s="590"/>
      <c r="H43" s="590"/>
      <c r="I43" s="81" t="str">
        <f>IF(LEN(入力シート!$D73)-I$45&lt;=0,"",MID(入力シート!$D73,LEN(入力シート!$D73)-I$45,1))</f>
        <v/>
      </c>
      <c r="J43" s="83" t="str">
        <f>IF(LEN(入力シート!$D73)-J$45&lt;=0,"",MID(入力シート!$D73,LEN(入力シート!$D73)-J$45,1))</f>
        <v/>
      </c>
      <c r="K43" s="84" t="str">
        <f>IF(LEN(入力シート!$D73)-K$45&lt;=0,"",MID(入力シート!$D73,LEN(入力シート!$D73)-K$45,1))</f>
        <v/>
      </c>
      <c r="L43" s="81" t="str">
        <f>IF(LEN(入力シート!$D73)-L$45&lt;=0,"",MID(入力シート!$D73,LEN(入力シート!$D73)-L$45,1))</f>
        <v/>
      </c>
      <c r="M43" s="82" t="str">
        <f>IF(LEN(入力シート!$D73)-M$45&lt;=0,"",MID(入力シート!$D73,LEN(入力シート!$D73)-M$45,1))</f>
        <v/>
      </c>
      <c r="N43" s="80" t="str">
        <f>IF(LEN(入力シート!$D73)-N$45&lt;=0,"",MID(入力シート!$D73,LEN(入力シート!$D73)-N$45,1))</f>
        <v/>
      </c>
      <c r="O43" s="81" t="str">
        <f>IF(LEN(入力シート!$D73)-O$45&lt;=0,"",MID(入力シート!$D73,LEN(入力シート!$D73)-O$45,1))</f>
        <v/>
      </c>
      <c r="P43" s="82" t="str">
        <f>IF(LEN(入力シート!$D73)-P$45&lt;=0,"",MID(入力シート!$D73,LEN(入力シート!$D73)-P$45,1))</f>
        <v/>
      </c>
      <c r="Q43" s="50" t="s">
        <v>73</v>
      </c>
      <c r="X43" s="58"/>
    </row>
    <row r="44" spans="1:25" ht="28.5" customHeight="1" x14ac:dyDescent="0.15">
      <c r="A44" s="92"/>
      <c r="B44" s="92"/>
      <c r="C44" s="92"/>
      <c r="D44" s="92"/>
      <c r="E44" s="92"/>
      <c r="F44" s="92"/>
      <c r="G44" s="92"/>
      <c r="H44" s="92"/>
      <c r="I44" s="92"/>
      <c r="J44" s="92"/>
    </row>
    <row r="45" spans="1:25" ht="28.5" customHeight="1" x14ac:dyDescent="0.15">
      <c r="D45" s="36"/>
      <c r="E45" s="49">
        <v>11</v>
      </c>
      <c r="F45" s="49">
        <v>10</v>
      </c>
      <c r="G45" s="49">
        <v>9</v>
      </c>
      <c r="H45" s="49">
        <v>8</v>
      </c>
      <c r="I45" s="49">
        <v>7</v>
      </c>
      <c r="J45" s="49">
        <v>6</v>
      </c>
      <c r="K45" s="49">
        <v>5</v>
      </c>
      <c r="L45" s="49">
        <v>4</v>
      </c>
      <c r="M45" s="49">
        <v>3</v>
      </c>
      <c r="N45" s="49">
        <v>2</v>
      </c>
      <c r="O45" s="49">
        <v>1</v>
      </c>
      <c r="P45" s="49">
        <v>0</v>
      </c>
      <c r="Q45" s="73" t="s">
        <v>257</v>
      </c>
    </row>
    <row r="46" spans="1:25" ht="28.5" customHeight="1" x14ac:dyDescent="0.15"/>
    <row r="47" spans="1:25" ht="28.5" customHeight="1" x14ac:dyDescent="0.15"/>
    <row r="48" spans="1:25" ht="28.5" customHeight="1" x14ac:dyDescent="0.15"/>
    <row r="49" ht="28.5" customHeight="1" x14ac:dyDescent="0.15"/>
    <row r="50" ht="28.5" customHeight="1" x14ac:dyDescent="0.15"/>
    <row r="51" ht="28.5" customHeight="1" x14ac:dyDescent="0.15"/>
    <row r="52" ht="28.5" customHeight="1" x14ac:dyDescent="0.15"/>
    <row r="53" ht="28.5" customHeight="1" x14ac:dyDescent="0.15"/>
    <row r="54" ht="28.5" customHeight="1" x14ac:dyDescent="0.15"/>
    <row r="55" ht="28.5" customHeight="1" x14ac:dyDescent="0.15"/>
  </sheetData>
  <mergeCells count="50">
    <mergeCell ref="A14:E14"/>
    <mergeCell ref="A33:D33"/>
    <mergeCell ref="A34:D34"/>
    <mergeCell ref="A35:D35"/>
    <mergeCell ref="A12:E13"/>
    <mergeCell ref="A17:D17"/>
    <mergeCell ref="A18:D18"/>
    <mergeCell ref="A19:D19"/>
    <mergeCell ref="A20:D20"/>
    <mergeCell ref="B21:D21"/>
    <mergeCell ref="A1:Y1"/>
    <mergeCell ref="E33:H33"/>
    <mergeCell ref="E34:H34"/>
    <mergeCell ref="E35:H35"/>
    <mergeCell ref="F9:G9"/>
    <mergeCell ref="A26:C26"/>
    <mergeCell ref="A27:C27"/>
    <mergeCell ref="A30:C30"/>
    <mergeCell ref="A24:C24"/>
    <mergeCell ref="A25:C25"/>
    <mergeCell ref="F10:G10"/>
    <mergeCell ref="F12:G12"/>
    <mergeCell ref="F14:G14"/>
    <mergeCell ref="F13:G13"/>
    <mergeCell ref="S34:Y35"/>
    <mergeCell ref="R34:R35"/>
    <mergeCell ref="S38:Y41"/>
    <mergeCell ref="R38:R41"/>
    <mergeCell ref="S24:Y26"/>
    <mergeCell ref="R24:R26"/>
    <mergeCell ref="S32:Y33"/>
    <mergeCell ref="A3:K3"/>
    <mergeCell ref="F11:P11"/>
    <mergeCell ref="I6:L6"/>
    <mergeCell ref="A6:D6"/>
    <mergeCell ref="E6:F6"/>
    <mergeCell ref="M6:N6"/>
    <mergeCell ref="A10:E10"/>
    <mergeCell ref="A11:E11"/>
    <mergeCell ref="A9:E9"/>
    <mergeCell ref="A42:D42"/>
    <mergeCell ref="A40:D41"/>
    <mergeCell ref="E42:H42"/>
    <mergeCell ref="E43:H43"/>
    <mergeCell ref="A43:C43"/>
    <mergeCell ref="A38:D39"/>
    <mergeCell ref="E38:H38"/>
    <mergeCell ref="E39:H39"/>
    <mergeCell ref="E40:H40"/>
    <mergeCell ref="E41:H41"/>
  </mergeCells>
  <phoneticPr fontId="3"/>
  <conditionalFormatting sqref="A11:F11">
    <cfRule type="expression" dxfId="1" priority="3">
      <formula>$AA$11=0</formula>
    </cfRule>
  </conditionalFormatting>
  <conditionalFormatting sqref="F10:P10">
    <cfRule type="expression" dxfId="0" priority="1">
      <formula>$F$11&lt;&gt;""</formula>
    </cfRule>
  </conditionalFormatting>
  <pageMargins left="0.70866141732283472" right="0.51181102362204722" top="0.59055118110236227" bottom="0.55118110236220474"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view="pageBreakPreview" zoomScaleNormal="100" zoomScaleSheetLayoutView="100" workbookViewId="0">
      <selection activeCell="J13" sqref="J13"/>
    </sheetView>
  </sheetViews>
  <sheetFormatPr defaultRowHeight="22.5" customHeight="1" x14ac:dyDescent="0.15"/>
  <cols>
    <col min="1" max="1" width="5" customWidth="1"/>
    <col min="2" max="2" width="16.125" style="27" customWidth="1"/>
    <col min="3" max="3" width="25.125" style="108" customWidth="1"/>
    <col min="4" max="4" width="6.25" style="27" customWidth="1"/>
    <col min="5" max="5" width="3.75" style="27" customWidth="1"/>
    <col min="6" max="6" width="5" style="27" customWidth="1"/>
    <col min="7" max="7" width="30.375" style="27" bestFit="1" customWidth="1"/>
    <col min="8" max="8" width="6.25" customWidth="1"/>
  </cols>
  <sheetData>
    <row r="1" spans="1:8" ht="18.75" x14ac:dyDescent="0.15">
      <c r="B1" s="550" t="s">
        <v>102</v>
      </c>
      <c r="C1" s="550"/>
      <c r="D1" s="550"/>
      <c r="E1" s="550"/>
      <c r="F1" s="550"/>
      <c r="G1" s="550"/>
    </row>
    <row r="2" spans="1:8" ht="19.5" thickBot="1" x14ac:dyDescent="0.2">
      <c r="D2" s="46"/>
      <c r="E2" s="46"/>
      <c r="F2" s="46"/>
      <c r="G2" s="46"/>
      <c r="H2" s="26" t="s">
        <v>737</v>
      </c>
    </row>
    <row r="3" spans="1:8" ht="19.5" thickBot="1" x14ac:dyDescent="0.2">
      <c r="B3" s="624" t="s">
        <v>331</v>
      </c>
      <c r="C3" s="625"/>
      <c r="D3" s="626"/>
      <c r="E3" s="46"/>
      <c r="F3" s="46"/>
      <c r="G3" s="46"/>
    </row>
    <row r="4" spans="1:8" ht="19.5" thickBot="1" x14ac:dyDescent="0.2">
      <c r="B4" s="330" t="s">
        <v>266</v>
      </c>
      <c r="C4" s="103"/>
      <c r="D4" s="46"/>
      <c r="E4" s="46"/>
      <c r="F4" s="46"/>
      <c r="G4" s="46"/>
    </row>
    <row r="5" spans="1:8" s="111" customFormat="1" ht="16.5" customHeight="1" thickBot="1" x14ac:dyDescent="0.2">
      <c r="A5" s="299" t="s">
        <v>738</v>
      </c>
      <c r="B5" s="300" t="s">
        <v>599</v>
      </c>
      <c r="C5" s="307" t="s">
        <v>600</v>
      </c>
      <c r="D5" s="113" t="s">
        <v>406</v>
      </c>
      <c r="E5" s="107"/>
      <c r="F5" s="299" t="s">
        <v>738</v>
      </c>
      <c r="G5" s="314" t="s">
        <v>599</v>
      </c>
      <c r="H5" s="113" t="s">
        <v>406</v>
      </c>
    </row>
    <row r="6" spans="1:8" s="111" customFormat="1" ht="16.5" customHeight="1" x14ac:dyDescent="0.15">
      <c r="A6" s="302" t="s">
        <v>739</v>
      </c>
      <c r="B6" s="308" t="s">
        <v>122</v>
      </c>
      <c r="C6" s="313"/>
      <c r="D6" s="118"/>
      <c r="E6" s="107"/>
      <c r="F6" s="305" t="s">
        <v>740</v>
      </c>
      <c r="G6" s="312" t="s">
        <v>741</v>
      </c>
      <c r="H6" s="116"/>
    </row>
    <row r="7" spans="1:8" s="111" customFormat="1" ht="16.5" customHeight="1" x14ac:dyDescent="0.15">
      <c r="A7" s="302" t="s">
        <v>742</v>
      </c>
      <c r="B7" s="308" t="s">
        <v>123</v>
      </c>
      <c r="C7" s="313"/>
      <c r="D7" s="114"/>
      <c r="E7" s="107"/>
      <c r="F7" s="305" t="s">
        <v>743</v>
      </c>
      <c r="G7" s="312" t="s">
        <v>744</v>
      </c>
      <c r="H7" s="114"/>
    </row>
    <row r="8" spans="1:8" s="111" customFormat="1" ht="16.5" customHeight="1" x14ac:dyDescent="0.15">
      <c r="A8" s="302" t="s">
        <v>745</v>
      </c>
      <c r="B8" s="309" t="s">
        <v>124</v>
      </c>
      <c r="C8" s="166"/>
      <c r="D8" s="114"/>
      <c r="E8" s="107"/>
      <c r="F8" s="305" t="s">
        <v>746</v>
      </c>
      <c r="G8" s="312" t="s">
        <v>747</v>
      </c>
      <c r="H8" s="114"/>
    </row>
    <row r="9" spans="1:8" s="111" customFormat="1" ht="16.5" customHeight="1" x14ac:dyDescent="0.15">
      <c r="A9" s="302" t="s">
        <v>748</v>
      </c>
      <c r="B9" s="309" t="s">
        <v>125</v>
      </c>
      <c r="C9" s="166"/>
      <c r="D9" s="114"/>
      <c r="E9" s="107"/>
      <c r="F9" s="305" t="s">
        <v>749</v>
      </c>
      <c r="G9" s="312" t="s">
        <v>750</v>
      </c>
      <c r="H9" s="114"/>
    </row>
    <row r="10" spans="1:8" s="111" customFormat="1" ht="16.5" customHeight="1" x14ac:dyDescent="0.15">
      <c r="A10" s="302" t="s">
        <v>751</v>
      </c>
      <c r="B10" s="308" t="s">
        <v>392</v>
      </c>
      <c r="C10" s="313"/>
      <c r="D10" s="114"/>
      <c r="E10" s="107"/>
      <c r="F10" s="305" t="s">
        <v>752</v>
      </c>
      <c r="G10" s="312" t="s">
        <v>753</v>
      </c>
      <c r="H10" s="114"/>
    </row>
    <row r="11" spans="1:8" s="111" customFormat="1" ht="16.5" customHeight="1" x14ac:dyDescent="0.15">
      <c r="A11" s="302" t="s">
        <v>754</v>
      </c>
      <c r="B11" s="308" t="s">
        <v>393</v>
      </c>
      <c r="C11" s="313"/>
      <c r="D11" s="114"/>
      <c r="E11" s="107"/>
      <c r="F11" s="305" t="s">
        <v>755</v>
      </c>
      <c r="G11" s="309" t="s">
        <v>919</v>
      </c>
      <c r="H11" s="114"/>
    </row>
    <row r="12" spans="1:8" s="111" customFormat="1" ht="16.5" customHeight="1" x14ac:dyDescent="0.15">
      <c r="A12" s="327" t="s">
        <v>756</v>
      </c>
      <c r="B12" s="308" t="s">
        <v>394</v>
      </c>
      <c r="C12" s="313"/>
      <c r="D12" s="114"/>
      <c r="E12" s="107"/>
      <c r="F12" s="305" t="s">
        <v>757</v>
      </c>
      <c r="G12" s="312" t="s">
        <v>758</v>
      </c>
      <c r="H12" s="114"/>
    </row>
    <row r="13" spans="1:8" s="111" customFormat="1" ht="16.5" customHeight="1" x14ac:dyDescent="0.15">
      <c r="A13" s="327" t="s">
        <v>759</v>
      </c>
      <c r="B13" s="303" t="s">
        <v>760</v>
      </c>
      <c r="C13" s="309" t="s">
        <v>374</v>
      </c>
      <c r="D13" s="114"/>
      <c r="E13" s="107"/>
      <c r="F13" s="305" t="s">
        <v>761</v>
      </c>
      <c r="G13" s="312" t="s">
        <v>762</v>
      </c>
      <c r="H13" s="114"/>
    </row>
    <row r="14" spans="1:8" s="111" customFormat="1" ht="16.5" customHeight="1" x14ac:dyDescent="0.15">
      <c r="A14" s="327" t="s">
        <v>763</v>
      </c>
      <c r="B14" s="303" t="s">
        <v>760</v>
      </c>
      <c r="C14" s="309" t="s">
        <v>375</v>
      </c>
      <c r="D14" s="114"/>
      <c r="E14" s="107"/>
      <c r="F14" s="305" t="s">
        <v>764</v>
      </c>
      <c r="G14" s="312" t="s">
        <v>765</v>
      </c>
      <c r="H14" s="114"/>
    </row>
    <row r="15" spans="1:8" s="111" customFormat="1" ht="16.5" customHeight="1" x14ac:dyDescent="0.15">
      <c r="A15" s="327" t="s">
        <v>766</v>
      </c>
      <c r="B15" s="303" t="s">
        <v>760</v>
      </c>
      <c r="C15" s="309" t="s">
        <v>376</v>
      </c>
      <c r="D15" s="114"/>
      <c r="E15" s="107"/>
      <c r="F15" s="305" t="s">
        <v>767</v>
      </c>
      <c r="G15" s="312" t="s">
        <v>768</v>
      </c>
      <c r="H15" s="114"/>
    </row>
    <row r="16" spans="1:8" s="111" customFormat="1" ht="16.5" customHeight="1" x14ac:dyDescent="0.15">
      <c r="A16" s="327" t="s">
        <v>769</v>
      </c>
      <c r="B16" s="303" t="s">
        <v>760</v>
      </c>
      <c r="C16" s="309" t="s">
        <v>377</v>
      </c>
      <c r="D16" s="114"/>
      <c r="E16" s="107"/>
      <c r="F16" s="305" t="s">
        <v>770</v>
      </c>
      <c r="G16" s="312" t="s">
        <v>771</v>
      </c>
      <c r="H16" s="114"/>
    </row>
    <row r="17" spans="1:8" s="111" customFormat="1" ht="16.5" customHeight="1" x14ac:dyDescent="0.15">
      <c r="A17" s="327" t="s">
        <v>772</v>
      </c>
      <c r="B17" s="303" t="s">
        <v>760</v>
      </c>
      <c r="C17" s="309" t="s">
        <v>378</v>
      </c>
      <c r="D17" s="114"/>
      <c r="E17" s="107"/>
      <c r="F17" s="305" t="s">
        <v>773</v>
      </c>
      <c r="G17" s="312" t="s">
        <v>774</v>
      </c>
      <c r="H17" s="114"/>
    </row>
    <row r="18" spans="1:8" s="111" customFormat="1" ht="16.5" customHeight="1" x14ac:dyDescent="0.15">
      <c r="A18" s="327" t="s">
        <v>775</v>
      </c>
      <c r="B18" s="303" t="s">
        <v>760</v>
      </c>
      <c r="C18" s="309" t="s">
        <v>379</v>
      </c>
      <c r="D18" s="114"/>
      <c r="E18" s="107"/>
      <c r="F18" s="305" t="s">
        <v>776</v>
      </c>
      <c r="G18" s="312" t="s">
        <v>777</v>
      </c>
      <c r="H18" s="114"/>
    </row>
    <row r="19" spans="1:8" s="111" customFormat="1" ht="16.5" customHeight="1" x14ac:dyDescent="0.15">
      <c r="A19" s="302" t="s">
        <v>778</v>
      </c>
      <c r="B19" s="303" t="s">
        <v>760</v>
      </c>
      <c r="C19" s="309" t="s">
        <v>380</v>
      </c>
      <c r="D19" s="114"/>
      <c r="E19" s="107"/>
      <c r="F19" s="305" t="s">
        <v>779</v>
      </c>
      <c r="G19" s="312" t="s">
        <v>780</v>
      </c>
      <c r="H19" s="114"/>
    </row>
    <row r="20" spans="1:8" s="111" customFormat="1" ht="16.5" customHeight="1" x14ac:dyDescent="0.15">
      <c r="A20" s="302" t="s">
        <v>781</v>
      </c>
      <c r="B20" s="303" t="s">
        <v>760</v>
      </c>
      <c r="C20" s="309" t="s">
        <v>381</v>
      </c>
      <c r="D20" s="114"/>
      <c r="E20" s="107"/>
      <c r="F20" s="305" t="s">
        <v>782</v>
      </c>
      <c r="G20" s="312" t="s">
        <v>783</v>
      </c>
      <c r="H20" s="114"/>
    </row>
    <row r="21" spans="1:8" s="111" customFormat="1" ht="16.5" customHeight="1" x14ac:dyDescent="0.15">
      <c r="A21" s="302" t="s">
        <v>784</v>
      </c>
      <c r="B21" s="303" t="s">
        <v>760</v>
      </c>
      <c r="C21" s="309" t="s">
        <v>382</v>
      </c>
      <c r="D21" s="114"/>
      <c r="E21" s="107"/>
      <c r="F21" s="305" t="s">
        <v>785</v>
      </c>
      <c r="G21" s="312" t="s">
        <v>786</v>
      </c>
      <c r="H21" s="114"/>
    </row>
    <row r="22" spans="1:8" s="111" customFormat="1" ht="16.5" customHeight="1" x14ac:dyDescent="0.15">
      <c r="A22" s="302" t="s">
        <v>787</v>
      </c>
      <c r="B22" s="303" t="s">
        <v>760</v>
      </c>
      <c r="C22" s="309" t="s">
        <v>383</v>
      </c>
      <c r="D22" s="114"/>
      <c r="E22" s="107"/>
      <c r="F22" s="305" t="s">
        <v>788</v>
      </c>
      <c r="G22" s="312" t="s">
        <v>789</v>
      </c>
      <c r="H22" s="114"/>
    </row>
    <row r="23" spans="1:8" s="111" customFormat="1" ht="16.5" customHeight="1" x14ac:dyDescent="0.15">
      <c r="A23" s="302" t="s">
        <v>790</v>
      </c>
      <c r="B23" s="303" t="s">
        <v>760</v>
      </c>
      <c r="C23" s="309" t="s">
        <v>384</v>
      </c>
      <c r="D23" s="114"/>
      <c r="E23" s="107"/>
      <c r="F23" s="305" t="s">
        <v>791</v>
      </c>
      <c r="G23" s="312" t="s">
        <v>792</v>
      </c>
      <c r="H23" s="114"/>
    </row>
    <row r="24" spans="1:8" s="111" customFormat="1" ht="16.5" customHeight="1" x14ac:dyDescent="0.15">
      <c r="A24" s="302" t="s">
        <v>793</v>
      </c>
      <c r="B24" s="303" t="s">
        <v>385</v>
      </c>
      <c r="C24" s="309" t="s">
        <v>386</v>
      </c>
      <c r="D24" s="114"/>
      <c r="E24" s="107"/>
      <c r="F24" s="305" t="s">
        <v>794</v>
      </c>
      <c r="G24" s="312" t="s">
        <v>795</v>
      </c>
      <c r="H24" s="114"/>
    </row>
    <row r="25" spans="1:8" s="111" customFormat="1" ht="16.5" customHeight="1" x14ac:dyDescent="0.15">
      <c r="A25" s="302" t="s">
        <v>796</v>
      </c>
      <c r="B25" s="303" t="s">
        <v>385</v>
      </c>
      <c r="C25" s="309" t="s">
        <v>387</v>
      </c>
      <c r="D25" s="114"/>
      <c r="E25" s="107"/>
      <c r="F25" s="305" t="s">
        <v>797</v>
      </c>
      <c r="G25" s="312" t="s">
        <v>798</v>
      </c>
      <c r="H25" s="114"/>
    </row>
    <row r="26" spans="1:8" s="111" customFormat="1" ht="16.5" customHeight="1" x14ac:dyDescent="0.15">
      <c r="A26" s="302" t="s">
        <v>799</v>
      </c>
      <c r="B26" s="303" t="s">
        <v>385</v>
      </c>
      <c r="C26" s="309" t="s">
        <v>916</v>
      </c>
      <c r="D26" s="114"/>
      <c r="E26" s="107"/>
      <c r="F26" s="305" t="s">
        <v>800</v>
      </c>
      <c r="G26" s="312" t="s">
        <v>801</v>
      </c>
      <c r="H26" s="114"/>
    </row>
    <row r="27" spans="1:8" s="111" customFormat="1" ht="16.5" customHeight="1" x14ac:dyDescent="0.15">
      <c r="A27" s="302" t="s">
        <v>802</v>
      </c>
      <c r="B27" s="312" t="s">
        <v>120</v>
      </c>
      <c r="C27" s="166"/>
      <c r="D27" s="114"/>
      <c r="E27" s="107"/>
      <c r="F27" s="305" t="s">
        <v>803</v>
      </c>
      <c r="G27" s="312" t="s">
        <v>804</v>
      </c>
      <c r="H27" s="310"/>
    </row>
    <row r="28" spans="1:8" s="111" customFormat="1" ht="16.5" customHeight="1" x14ac:dyDescent="0.15">
      <c r="A28" s="302" t="s">
        <v>805</v>
      </c>
      <c r="B28" s="303" t="s">
        <v>117</v>
      </c>
      <c r="C28" s="378" t="s">
        <v>917</v>
      </c>
      <c r="D28" s="114"/>
      <c r="E28" s="107"/>
      <c r="F28" s="305" t="s">
        <v>841</v>
      </c>
      <c r="G28" s="312" t="s">
        <v>842</v>
      </c>
      <c r="H28" s="310"/>
    </row>
    <row r="29" spans="1:8" s="111" customFormat="1" ht="16.5" customHeight="1" x14ac:dyDescent="0.15">
      <c r="A29" s="302" t="s">
        <v>807</v>
      </c>
      <c r="B29" s="303" t="s">
        <v>388</v>
      </c>
      <c r="C29" s="309" t="s">
        <v>390</v>
      </c>
      <c r="D29" s="114"/>
      <c r="E29" s="107"/>
      <c r="F29" s="305" t="s">
        <v>806</v>
      </c>
      <c r="G29" s="312" t="s">
        <v>621</v>
      </c>
      <c r="H29" s="310"/>
    </row>
    <row r="30" spans="1:8" s="111" customFormat="1" ht="16.5" customHeight="1" x14ac:dyDescent="0.15">
      <c r="A30" s="302" t="s">
        <v>809</v>
      </c>
      <c r="B30" s="303" t="s">
        <v>119</v>
      </c>
      <c r="C30" s="309" t="s">
        <v>590</v>
      </c>
      <c r="D30" s="114"/>
      <c r="E30" s="107"/>
      <c r="F30" s="305" t="s">
        <v>808</v>
      </c>
      <c r="G30" s="312" t="s">
        <v>395</v>
      </c>
      <c r="H30" s="310"/>
    </row>
    <row r="31" spans="1:8" s="111" customFormat="1" ht="19.5" x14ac:dyDescent="0.15">
      <c r="A31" s="302" t="s">
        <v>812</v>
      </c>
      <c r="B31" s="303" t="s">
        <v>118</v>
      </c>
      <c r="C31" s="377" t="s">
        <v>918</v>
      </c>
      <c r="D31" s="114"/>
      <c r="E31" s="107"/>
      <c r="F31" s="305" t="s">
        <v>810</v>
      </c>
      <c r="G31" s="312" t="s">
        <v>811</v>
      </c>
      <c r="H31" s="310"/>
    </row>
    <row r="32" spans="1:8" s="111" customFormat="1" ht="16.5" customHeight="1" x14ac:dyDescent="0.15">
      <c r="A32" s="302" t="s">
        <v>815</v>
      </c>
      <c r="B32" s="312" t="s">
        <v>816</v>
      </c>
      <c r="C32" s="166"/>
      <c r="D32" s="114"/>
      <c r="E32" s="107"/>
      <c r="F32" s="305" t="s">
        <v>813</v>
      </c>
      <c r="G32" s="312" t="s">
        <v>814</v>
      </c>
      <c r="H32" s="310"/>
    </row>
    <row r="33" spans="1:8" s="111" customFormat="1" ht="16.5" customHeight="1" x14ac:dyDescent="0.15">
      <c r="A33" s="302" t="s">
        <v>818</v>
      </c>
      <c r="B33" s="312" t="s">
        <v>121</v>
      </c>
      <c r="C33" s="166"/>
      <c r="D33" s="114"/>
      <c r="E33" s="107"/>
      <c r="F33" s="305" t="s">
        <v>817</v>
      </c>
      <c r="G33" s="312" t="s">
        <v>396</v>
      </c>
      <c r="H33" s="310"/>
    </row>
    <row r="34" spans="1:8" s="111" customFormat="1" ht="16.5" customHeight="1" x14ac:dyDescent="0.15">
      <c r="A34" s="302" t="s">
        <v>843</v>
      </c>
      <c r="B34" s="312" t="s">
        <v>129</v>
      </c>
      <c r="C34" s="166"/>
      <c r="D34" s="114"/>
      <c r="E34" s="107"/>
      <c r="F34" s="305" t="s">
        <v>819</v>
      </c>
      <c r="G34" s="312" t="s">
        <v>397</v>
      </c>
      <c r="H34" s="310"/>
    </row>
    <row r="35" spans="1:8" s="111" customFormat="1" ht="16.5" customHeight="1" x14ac:dyDescent="0.15">
      <c r="A35" s="302" t="s">
        <v>821</v>
      </c>
      <c r="B35" s="303" t="s">
        <v>126</v>
      </c>
      <c r="C35" s="309" t="s">
        <v>377</v>
      </c>
      <c r="D35" s="310"/>
      <c r="E35" s="107"/>
      <c r="F35" s="305" t="s">
        <v>820</v>
      </c>
      <c r="G35" s="312" t="s">
        <v>398</v>
      </c>
      <c r="H35" s="310"/>
    </row>
    <row r="36" spans="1:8" s="111" customFormat="1" ht="16.5" customHeight="1" x14ac:dyDescent="0.15">
      <c r="A36" s="302" t="s">
        <v>823</v>
      </c>
      <c r="B36" s="303" t="s">
        <v>126</v>
      </c>
      <c r="C36" s="309" t="s">
        <v>378</v>
      </c>
      <c r="D36" s="114"/>
      <c r="E36" s="107"/>
      <c r="F36" s="305" t="s">
        <v>822</v>
      </c>
      <c r="G36" s="312" t="s">
        <v>399</v>
      </c>
      <c r="H36" s="310"/>
    </row>
    <row r="37" spans="1:8" s="111" customFormat="1" ht="16.5" customHeight="1" x14ac:dyDescent="0.15">
      <c r="A37" s="302" t="s">
        <v>825</v>
      </c>
      <c r="B37" s="304" t="s">
        <v>126</v>
      </c>
      <c r="C37" s="309" t="s">
        <v>379</v>
      </c>
      <c r="D37" s="114"/>
      <c r="E37" s="107"/>
      <c r="F37" s="305" t="s">
        <v>824</v>
      </c>
      <c r="G37" s="312" t="s">
        <v>400</v>
      </c>
      <c r="H37" s="310"/>
    </row>
    <row r="38" spans="1:8" s="111" customFormat="1" ht="16.5" customHeight="1" x14ac:dyDescent="0.15">
      <c r="A38" s="302" t="s">
        <v>827</v>
      </c>
      <c r="B38" s="303" t="s">
        <v>126</v>
      </c>
      <c r="C38" s="309" t="s">
        <v>380</v>
      </c>
      <c r="D38" s="114"/>
      <c r="E38" s="107"/>
      <c r="F38" s="305" t="s">
        <v>826</v>
      </c>
      <c r="G38" s="312" t="s">
        <v>401</v>
      </c>
      <c r="H38" s="310"/>
    </row>
    <row r="39" spans="1:8" s="111" customFormat="1" ht="16.5" customHeight="1" x14ac:dyDescent="0.15">
      <c r="A39" s="302" t="s">
        <v>829</v>
      </c>
      <c r="B39" s="303" t="s">
        <v>126</v>
      </c>
      <c r="C39" s="309" t="s">
        <v>381</v>
      </c>
      <c r="D39" s="114"/>
      <c r="E39" s="107"/>
      <c r="F39" s="305" t="s">
        <v>828</v>
      </c>
      <c r="G39" s="312" t="s">
        <v>402</v>
      </c>
      <c r="H39" s="310"/>
    </row>
    <row r="40" spans="1:8" s="111" customFormat="1" ht="16.5" customHeight="1" x14ac:dyDescent="0.15">
      <c r="A40" s="302" t="s">
        <v>831</v>
      </c>
      <c r="B40" s="303" t="s">
        <v>126</v>
      </c>
      <c r="C40" s="309" t="s">
        <v>386</v>
      </c>
      <c r="D40" s="114"/>
      <c r="E40" s="107"/>
      <c r="F40" s="305" t="s">
        <v>830</v>
      </c>
      <c r="G40" s="312" t="s">
        <v>403</v>
      </c>
      <c r="H40" s="310"/>
    </row>
    <row r="41" spans="1:8" s="111" customFormat="1" ht="16.5" customHeight="1" x14ac:dyDescent="0.15">
      <c r="A41" s="302" t="s">
        <v>833</v>
      </c>
      <c r="B41" s="303" t="s">
        <v>126</v>
      </c>
      <c r="C41" s="309" t="s">
        <v>387</v>
      </c>
      <c r="D41" s="114"/>
      <c r="E41" s="107"/>
      <c r="F41" s="305" t="s">
        <v>832</v>
      </c>
      <c r="G41" s="312" t="s">
        <v>404</v>
      </c>
      <c r="H41" s="310"/>
    </row>
    <row r="42" spans="1:8" s="111" customFormat="1" ht="16.5" customHeight="1" x14ac:dyDescent="0.15">
      <c r="A42" s="302" t="s">
        <v>835</v>
      </c>
      <c r="B42" s="303" t="s">
        <v>126</v>
      </c>
      <c r="C42" s="309" t="s">
        <v>389</v>
      </c>
      <c r="D42" s="114"/>
      <c r="E42" s="107"/>
      <c r="F42" s="305" t="s">
        <v>834</v>
      </c>
      <c r="G42" s="312" t="s">
        <v>405</v>
      </c>
      <c r="H42" s="310"/>
    </row>
    <row r="43" spans="1:8" s="111" customFormat="1" ht="16.5" customHeight="1" thickBot="1" x14ac:dyDescent="0.2">
      <c r="A43" s="302" t="s">
        <v>836</v>
      </c>
      <c r="B43" s="303" t="s">
        <v>126</v>
      </c>
      <c r="C43" s="309" t="s">
        <v>390</v>
      </c>
      <c r="D43" s="114"/>
      <c r="E43" s="107"/>
      <c r="F43" s="107"/>
      <c r="G43" s="311" t="s">
        <v>60</v>
      </c>
      <c r="H43" s="306"/>
    </row>
    <row r="44" spans="1:8" s="111" customFormat="1" ht="16.5" customHeight="1" thickBot="1" x14ac:dyDescent="0.2">
      <c r="A44" s="305" t="s">
        <v>837</v>
      </c>
      <c r="B44" s="303" t="s">
        <v>126</v>
      </c>
      <c r="C44" s="309" t="s">
        <v>391</v>
      </c>
      <c r="D44" s="115"/>
      <c r="E44" s="107"/>
      <c r="F44" s="107"/>
      <c r="G44" s="301" t="s">
        <v>127</v>
      </c>
      <c r="H44" s="117">
        <f>SUM(D6:D44,H6:H43)</f>
        <v>0</v>
      </c>
    </row>
    <row r="45" spans="1:8" s="111" customFormat="1" ht="16.5" customHeight="1" thickBot="1" x14ac:dyDescent="0.2">
      <c r="C45" s="112"/>
      <c r="D45" s="106"/>
      <c r="E45" s="107"/>
      <c r="F45" s="107"/>
      <c r="G45" s="301" t="s">
        <v>128</v>
      </c>
      <c r="H45" s="117"/>
    </row>
    <row r="46" spans="1:8" s="111" customFormat="1" ht="16.5" customHeight="1" x14ac:dyDescent="0.15">
      <c r="A46" s="107" t="s">
        <v>591</v>
      </c>
      <c r="C46" s="112"/>
      <c r="D46" s="106"/>
      <c r="E46" s="107"/>
      <c r="F46" s="107"/>
      <c r="G46" s="293"/>
      <c r="H46" s="294"/>
    </row>
    <row r="47" spans="1:8" s="111" customFormat="1" ht="16.5" customHeight="1" x14ac:dyDescent="0.15">
      <c r="A47" s="295" t="s">
        <v>595</v>
      </c>
      <c r="C47" s="112"/>
      <c r="D47" s="106"/>
      <c r="E47" s="107"/>
      <c r="F47" s="107"/>
      <c r="G47" s="106"/>
    </row>
    <row r="48" spans="1:8" ht="16.5" customHeight="1" x14ac:dyDescent="0.15">
      <c r="A48" s="298" t="s">
        <v>596</v>
      </c>
      <c r="C48" s="109"/>
      <c r="F48" s="107"/>
      <c r="G48" s="106"/>
      <c r="H48" s="111"/>
    </row>
    <row r="49" spans="1:8" ht="16.5" customHeight="1" x14ac:dyDescent="0.15">
      <c r="A49" s="297" t="s">
        <v>592</v>
      </c>
      <c r="B49" s="330"/>
      <c r="C49" s="110"/>
      <c r="G49" s="106"/>
      <c r="H49" s="111"/>
    </row>
    <row r="50" spans="1:8" ht="16.5" customHeight="1" x14ac:dyDescent="0.15">
      <c r="A50" s="36" t="s">
        <v>838</v>
      </c>
      <c r="B50" s="60" t="s">
        <v>593</v>
      </c>
      <c r="C50" s="110"/>
    </row>
    <row r="51" spans="1:8" ht="16.5" customHeight="1" x14ac:dyDescent="0.15">
      <c r="A51" s="36" t="s">
        <v>838</v>
      </c>
      <c r="B51" s="60" t="s">
        <v>594</v>
      </c>
      <c r="D51" s="47"/>
    </row>
    <row r="52" spans="1:8" ht="16.5" customHeight="1" x14ac:dyDescent="0.15">
      <c r="A52" s="36" t="s">
        <v>838</v>
      </c>
      <c r="B52" s="60" t="s">
        <v>597</v>
      </c>
      <c r="D52" s="48"/>
    </row>
    <row r="53" spans="1:8" ht="16.5" customHeight="1" x14ac:dyDescent="0.15">
      <c r="A53" s="36" t="s">
        <v>838</v>
      </c>
      <c r="B53" s="60" t="s">
        <v>598</v>
      </c>
    </row>
    <row r="54" spans="1:8" ht="16.5" customHeight="1" x14ac:dyDescent="0.15">
      <c r="A54" s="296" t="s">
        <v>839</v>
      </c>
      <c r="B54" s="330"/>
    </row>
    <row r="55" spans="1:8" ht="16.5" customHeight="1" x14ac:dyDescent="0.15">
      <c r="A55" s="331" t="s">
        <v>840</v>
      </c>
    </row>
  </sheetData>
  <mergeCells count="2">
    <mergeCell ref="B1:G1"/>
    <mergeCell ref="B3:D3"/>
  </mergeCells>
  <phoneticPr fontId="3"/>
  <printOptions horizontalCentered="1"/>
  <pageMargins left="0.51181102362204722" right="0.51181102362204722" top="0.39370078740157483" bottom="0.15748031496062992"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B50"/>
  <sheetViews>
    <sheetView view="pageBreakPreview" zoomScaleNormal="100" zoomScaleSheetLayoutView="100" workbookViewId="0">
      <selection activeCell="D26" sqref="D26:Q26"/>
    </sheetView>
  </sheetViews>
  <sheetFormatPr defaultColWidth="3.25" defaultRowHeight="15" customHeight="1" x14ac:dyDescent="0.15"/>
  <cols>
    <col min="1" max="43" width="2.5" style="119" customWidth="1"/>
    <col min="44" max="44" width="3.25" style="119"/>
    <col min="45" max="45" width="12.125" style="119" customWidth="1"/>
    <col min="46" max="70" width="3.25" style="119"/>
    <col min="71" max="71" width="9" style="119" bestFit="1" customWidth="1"/>
    <col min="72" max="16384" width="3.25" style="119"/>
  </cols>
  <sheetData>
    <row r="1" spans="1:45" ht="18.75" x14ac:dyDescent="0.15">
      <c r="A1" s="550" t="s">
        <v>102</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row>
    <row r="2" spans="1:45" ht="15" customHeight="1" thickBot="1" x14ac:dyDescent="0.2">
      <c r="I2" s="35"/>
      <c r="J2" s="35"/>
      <c r="K2" s="35"/>
      <c r="L2" s="35"/>
      <c r="M2" s="35"/>
      <c r="N2" s="35"/>
      <c r="O2" s="35"/>
      <c r="P2" s="35"/>
      <c r="AH2" s="26"/>
      <c r="AI2" s="26"/>
      <c r="AJ2" s="26"/>
      <c r="AK2" s="26"/>
      <c r="AL2" s="26"/>
      <c r="AM2" s="26"/>
      <c r="AN2" s="26"/>
      <c r="AO2" s="26"/>
      <c r="AP2" s="26"/>
      <c r="AQ2" s="26" t="s">
        <v>99</v>
      </c>
    </row>
    <row r="3" spans="1:45" ht="19.5" customHeight="1" thickBot="1" x14ac:dyDescent="0.2">
      <c r="A3" s="624" t="s">
        <v>332</v>
      </c>
      <c r="B3" s="625"/>
      <c r="C3" s="625"/>
      <c r="D3" s="625"/>
      <c r="E3" s="625"/>
      <c r="F3" s="625"/>
      <c r="G3" s="625"/>
      <c r="H3" s="625"/>
      <c r="I3" s="625"/>
      <c r="J3" s="625"/>
      <c r="K3" s="625"/>
      <c r="L3" s="625"/>
      <c r="M3" s="625"/>
      <c r="N3" s="625"/>
      <c r="O3" s="625"/>
      <c r="P3" s="625"/>
      <c r="Q3" s="625"/>
      <c r="R3" s="626"/>
      <c r="AH3" s="26"/>
      <c r="AI3" s="26"/>
      <c r="AJ3" s="26"/>
      <c r="AK3" s="26"/>
      <c r="AL3" s="26"/>
      <c r="AM3" s="26"/>
      <c r="AN3" s="26"/>
      <c r="AO3" s="26"/>
      <c r="AP3" s="26"/>
      <c r="AQ3" s="26"/>
    </row>
    <row r="4" spans="1:45" ht="19.5" customHeight="1" x14ac:dyDescent="0.15">
      <c r="A4" s="69"/>
      <c r="B4" s="69"/>
      <c r="C4" s="69"/>
      <c r="D4" s="69"/>
      <c r="E4" s="69"/>
      <c r="F4" s="69"/>
      <c r="G4" s="69"/>
      <c r="H4" s="69"/>
      <c r="I4" s="69"/>
      <c r="J4" s="69"/>
      <c r="K4" s="69"/>
      <c r="L4" s="69"/>
      <c r="M4" s="69"/>
      <c r="N4" s="69"/>
      <c r="O4" s="69"/>
      <c r="P4" s="69"/>
      <c r="Q4" s="69"/>
      <c r="R4" s="69"/>
      <c r="AH4" s="26"/>
      <c r="AI4" s="26"/>
      <c r="AJ4" s="26"/>
      <c r="AK4" s="26"/>
      <c r="AL4" s="26"/>
      <c r="AM4" s="26"/>
      <c r="AN4" s="26"/>
      <c r="AO4" s="26"/>
      <c r="AP4" s="26"/>
      <c r="AQ4" s="26"/>
    </row>
    <row r="5" spans="1:45" ht="22.5" customHeight="1" x14ac:dyDescent="0.15">
      <c r="A5" s="42" t="s">
        <v>287</v>
      </c>
      <c r="B5" s="42"/>
      <c r="J5" s="35"/>
      <c r="K5" s="35"/>
      <c r="L5" s="35"/>
      <c r="M5" s="35"/>
      <c r="N5" s="35"/>
      <c r="O5" s="35"/>
      <c r="P5" s="35"/>
    </row>
    <row r="6" spans="1:45" ht="15" customHeight="1" x14ac:dyDescent="0.15">
      <c r="A6" s="715" t="s">
        <v>897</v>
      </c>
      <c r="B6" s="717"/>
      <c r="C6" s="715" t="s">
        <v>276</v>
      </c>
      <c r="D6" s="716"/>
      <c r="E6" s="717"/>
      <c r="F6" s="654" t="s">
        <v>218</v>
      </c>
      <c r="G6" s="655"/>
      <c r="H6" s="655"/>
      <c r="I6" s="655"/>
      <c r="J6" s="655"/>
      <c r="K6" s="656"/>
      <c r="L6" s="654" t="s">
        <v>234</v>
      </c>
      <c r="M6" s="655"/>
      <c r="N6" s="655"/>
      <c r="O6" s="655"/>
      <c r="P6" s="655"/>
      <c r="Q6" s="656"/>
      <c r="R6" s="654" t="s">
        <v>184</v>
      </c>
      <c r="S6" s="655"/>
      <c r="T6" s="655"/>
      <c r="U6" s="655"/>
      <c r="V6" s="655"/>
      <c r="W6" s="656"/>
      <c r="X6" s="654" t="s">
        <v>230</v>
      </c>
      <c r="Y6" s="655"/>
      <c r="Z6" s="655"/>
      <c r="AA6" s="655"/>
      <c r="AB6" s="655"/>
      <c r="AC6" s="656"/>
      <c r="AD6" s="654" t="s">
        <v>225</v>
      </c>
      <c r="AE6" s="655"/>
      <c r="AF6" s="655"/>
      <c r="AG6" s="655"/>
      <c r="AH6" s="655"/>
      <c r="AI6" s="656"/>
      <c r="AJ6" s="715" t="s">
        <v>268</v>
      </c>
      <c r="AK6" s="716"/>
      <c r="AL6" s="716"/>
      <c r="AM6" s="716"/>
      <c r="AN6" s="716"/>
      <c r="AO6" s="716"/>
      <c r="AP6" s="716"/>
      <c r="AQ6" s="717"/>
    </row>
    <row r="7" spans="1:45" ht="15" customHeight="1" x14ac:dyDescent="0.15">
      <c r="A7" s="718"/>
      <c r="B7" s="720"/>
      <c r="C7" s="718"/>
      <c r="D7" s="719"/>
      <c r="E7" s="720"/>
      <c r="F7" s="657"/>
      <c r="G7" s="658"/>
      <c r="H7" s="658"/>
      <c r="I7" s="658"/>
      <c r="J7" s="658"/>
      <c r="K7" s="659"/>
      <c r="L7" s="657"/>
      <c r="M7" s="658"/>
      <c r="N7" s="658"/>
      <c r="O7" s="658"/>
      <c r="P7" s="658"/>
      <c r="Q7" s="659"/>
      <c r="R7" s="657"/>
      <c r="S7" s="658"/>
      <c r="T7" s="658"/>
      <c r="U7" s="658"/>
      <c r="V7" s="658"/>
      <c r="W7" s="659"/>
      <c r="X7" s="657"/>
      <c r="Y7" s="658"/>
      <c r="Z7" s="658"/>
      <c r="AA7" s="658"/>
      <c r="AB7" s="658"/>
      <c r="AC7" s="659"/>
      <c r="AD7" s="657"/>
      <c r="AE7" s="658"/>
      <c r="AF7" s="658"/>
      <c r="AG7" s="658"/>
      <c r="AH7" s="658"/>
      <c r="AI7" s="659"/>
      <c r="AJ7" s="718"/>
      <c r="AK7" s="719"/>
      <c r="AL7" s="719"/>
      <c r="AM7" s="719"/>
      <c r="AN7" s="719"/>
      <c r="AO7" s="719"/>
      <c r="AP7" s="719"/>
      <c r="AQ7" s="720"/>
    </row>
    <row r="8" spans="1:45" ht="15" customHeight="1" x14ac:dyDescent="0.15">
      <c r="A8" s="723"/>
      <c r="B8" s="725"/>
      <c r="C8" s="723"/>
      <c r="D8" s="724"/>
      <c r="E8" s="725"/>
      <c r="F8" s="660"/>
      <c r="G8" s="661"/>
      <c r="H8" s="661"/>
      <c r="I8" s="661"/>
      <c r="J8" s="661"/>
      <c r="K8" s="662"/>
      <c r="L8" s="660"/>
      <c r="M8" s="661"/>
      <c r="N8" s="661"/>
      <c r="O8" s="661"/>
      <c r="P8" s="661"/>
      <c r="Q8" s="662"/>
      <c r="R8" s="660"/>
      <c r="S8" s="661"/>
      <c r="T8" s="661"/>
      <c r="U8" s="661"/>
      <c r="V8" s="661"/>
      <c r="W8" s="662"/>
      <c r="X8" s="660"/>
      <c r="Y8" s="661"/>
      <c r="Z8" s="661"/>
      <c r="AA8" s="661"/>
      <c r="AB8" s="661"/>
      <c r="AC8" s="662"/>
      <c r="AD8" s="660"/>
      <c r="AE8" s="661"/>
      <c r="AF8" s="661"/>
      <c r="AG8" s="661"/>
      <c r="AH8" s="661"/>
      <c r="AI8" s="662"/>
      <c r="AJ8" s="59"/>
      <c r="AK8" s="43"/>
      <c r="AL8" s="43" t="s">
        <v>92</v>
      </c>
      <c r="AM8" s="43"/>
      <c r="AN8" s="43"/>
      <c r="AO8" s="43"/>
      <c r="AP8" s="43" t="s">
        <v>91</v>
      </c>
      <c r="AQ8" s="44" t="s">
        <v>94</v>
      </c>
      <c r="AS8" s="72" t="s">
        <v>256</v>
      </c>
    </row>
    <row r="9" spans="1:45" ht="30" customHeight="1" x14ac:dyDescent="0.15">
      <c r="A9" s="447">
        <v>1</v>
      </c>
      <c r="B9" s="449"/>
      <c r="C9" s="41" t="str">
        <f>IF($F9="","",MID(VLOOKUP($F9,入力シート!$S$41:$T$47,2,FALSE),1,1))</f>
        <v/>
      </c>
      <c r="D9" s="91" t="str">
        <f>IF($F9="","",MID(VLOOKUP($F9,入力シート!$S$41:$T$47,2,FALSE),2,1))</f>
        <v/>
      </c>
      <c r="E9" s="90" t="str">
        <f>IF($F9="","",MID(VLOOKUP($F9,入力シート!$S$41:$T$47,2,FALSE),3,1))</f>
        <v/>
      </c>
      <c r="F9" s="721" t="str">
        <f>IF(COUNTIF(入力シート!$B$95:$B$106,A9)&lt;1,"",VLOOKUP($A9,入力シート!$B$95:$Z$106,2,FALSE))</f>
        <v/>
      </c>
      <c r="G9" s="722"/>
      <c r="H9" s="722"/>
      <c r="I9" s="722"/>
      <c r="J9" s="722"/>
      <c r="K9" s="605"/>
      <c r="L9" s="651" t="str">
        <f>IF(COUNTIF(入力シート!$B$95:$B$106,$A9)=0,"",IF(VLOOKUP($A9,入力シート!$B$95:$Z$106,4,FALSE)="","",VLOOKUP($A9,入力シート!$B$95:$Z$106,4,FALSE)))</f>
        <v/>
      </c>
      <c r="M9" s="652"/>
      <c r="N9" s="652"/>
      <c r="O9" s="652"/>
      <c r="P9" s="652"/>
      <c r="Q9" s="653"/>
      <c r="R9" s="611" t="str">
        <f>IF(D9="7","下記参照",IF(COUNTIF(入力シート!$B$95:$B$106,$A9)=0,"",IF(VLOOKUP($A9,入力シート!$B$95:$Z$106,5,FALSE)="","",VLOOKUP($A9,入力シート!$B$95:$Z$106,5,FALSE))))</f>
        <v/>
      </c>
      <c r="S9" s="663"/>
      <c r="T9" s="663"/>
      <c r="U9" s="663"/>
      <c r="V9" s="663"/>
      <c r="W9" s="664"/>
      <c r="X9" s="611" t="str">
        <f>IF(D9="7","下記参照",IF(COUNTIF(入力シート!$B$95:$B$106,$A9)=0,"",IF(VLOOKUP($A9,入力シート!$B$95:$Z$106,17,FALSE)="","",VLOOKUP($A9,入力シート!$B$95:$Z$106,17,FALSE))))</f>
        <v/>
      </c>
      <c r="Y9" s="663"/>
      <c r="Z9" s="663"/>
      <c r="AA9" s="663"/>
      <c r="AB9" s="663"/>
      <c r="AC9" s="664"/>
      <c r="AD9" s="611" t="str">
        <f>IF(COUNTIF(入力シート!$B$95:$B$106,$A9)=0,"",IF(VLOOKUP($A9,入力シート!$B$95:$Z$106,25,FALSE)="","",VLOOKUP($A9,入力シート!$B$95:$Z$106,25,FALSE)))</f>
        <v/>
      </c>
      <c r="AE9" s="663"/>
      <c r="AF9" s="663"/>
      <c r="AG9" s="663"/>
      <c r="AH9" s="663"/>
      <c r="AI9" s="664"/>
      <c r="AJ9" s="40" t="str">
        <f t="shared" ref="AJ9:AQ13" si="0">IF(LEN($AS9)-U$45&lt;=0,"",MID($AS9,LEN($AS9)-U$45,1))</f>
        <v/>
      </c>
      <c r="AK9" s="39" t="str">
        <f t="shared" si="0"/>
        <v/>
      </c>
      <c r="AL9" s="40" t="str">
        <f t="shared" si="0"/>
        <v/>
      </c>
      <c r="AM9" s="38" t="str">
        <f t="shared" si="0"/>
        <v/>
      </c>
      <c r="AN9" s="39" t="str">
        <f t="shared" si="0"/>
        <v/>
      </c>
      <c r="AO9" s="40" t="str">
        <f t="shared" si="0"/>
        <v/>
      </c>
      <c r="AP9" s="38" t="str">
        <f t="shared" si="0"/>
        <v/>
      </c>
      <c r="AQ9" s="39" t="str">
        <f t="shared" si="0"/>
        <v/>
      </c>
      <c r="AS9" s="68" t="str">
        <f>IF(F9="","",IF(D9="6",SUMIF(入力シート!$E$100:$E$103,L9,入力シート!$H$100:$H$103),VLOOKUP($A9,入力シート!$B$95:$Y$107,7,FALSE)))</f>
        <v/>
      </c>
    </row>
    <row r="10" spans="1:45" ht="30" customHeight="1" x14ac:dyDescent="0.15">
      <c r="A10" s="447">
        <v>2</v>
      </c>
      <c r="B10" s="449"/>
      <c r="C10" s="41" t="str">
        <f>IF($F10="","",MID(VLOOKUP($F10,入力シート!$S$41:$T$47,2,FALSE),1,1))</f>
        <v/>
      </c>
      <c r="D10" s="91" t="str">
        <f>IF($F10="","",MID(VLOOKUP($F10,入力シート!$S$41:$T$47,2,FALSE),2,1))</f>
        <v/>
      </c>
      <c r="E10" s="90" t="str">
        <f>IF($F10="","",MID(VLOOKUP($F10,入力シート!$S$41:$T$47,2,FALSE),3,1))</f>
        <v/>
      </c>
      <c r="F10" s="721" t="str">
        <f>IF(COUNTIF(入力シート!$B$95:$B$106,A10)&lt;1,"",VLOOKUP($A10,入力シート!$B$95:$Z$106,2,FALSE))</f>
        <v/>
      </c>
      <c r="G10" s="722"/>
      <c r="H10" s="722"/>
      <c r="I10" s="722"/>
      <c r="J10" s="722"/>
      <c r="K10" s="605"/>
      <c r="L10" s="651" t="str">
        <f>IF(COUNTIF(入力シート!$B$95:$B$106,$A10)=0,"",IF(VLOOKUP($A10,入力シート!$B$95:$Z$106,4,FALSE)="","",VLOOKUP($A10,入力シート!$B$95:$Z$106,4,FALSE)))</f>
        <v/>
      </c>
      <c r="M10" s="652"/>
      <c r="N10" s="652"/>
      <c r="O10" s="652"/>
      <c r="P10" s="652"/>
      <c r="Q10" s="653"/>
      <c r="R10" s="611" t="str">
        <f>IF(D10="7","下記参照",IF(COUNTIF(入力シート!$B$95:$B$106,$A10)=0,"",IF(VLOOKUP($A10,入力シート!$B$95:$Z$106,5,FALSE)="","",VLOOKUP($A10,入力シート!$B$95:$Z$106,5,FALSE))))</f>
        <v/>
      </c>
      <c r="S10" s="663"/>
      <c r="T10" s="663"/>
      <c r="U10" s="663"/>
      <c r="V10" s="663"/>
      <c r="W10" s="664"/>
      <c r="X10" s="611" t="str">
        <f>IF(D10="7","下記参照",IF(COUNTIF(入力シート!$B$95:$B$106,$A10)=0,"",IF(VLOOKUP($A10,入力シート!$B$95:$Z$106,17,FALSE)="","",VLOOKUP($A10,入力シート!$B$95:$Z$106,17,FALSE))))</f>
        <v/>
      </c>
      <c r="Y10" s="663"/>
      <c r="Z10" s="663"/>
      <c r="AA10" s="663"/>
      <c r="AB10" s="663"/>
      <c r="AC10" s="664"/>
      <c r="AD10" s="611" t="str">
        <f>IF(COUNTIF(入力シート!$B$95:$B$106,$A10)=0,"",IF(VLOOKUP($A10,入力シート!$B$95:$Z$106,25,FALSE)="","",VLOOKUP($A10,入力シート!$B$95:$Z$106,25,FALSE)))</f>
        <v/>
      </c>
      <c r="AE10" s="663"/>
      <c r="AF10" s="663"/>
      <c r="AG10" s="663"/>
      <c r="AH10" s="663"/>
      <c r="AI10" s="664"/>
      <c r="AJ10" s="40" t="str">
        <f t="shared" si="0"/>
        <v/>
      </c>
      <c r="AK10" s="39" t="str">
        <f t="shared" si="0"/>
        <v/>
      </c>
      <c r="AL10" s="40" t="str">
        <f t="shared" si="0"/>
        <v/>
      </c>
      <c r="AM10" s="38" t="str">
        <f t="shared" si="0"/>
        <v/>
      </c>
      <c r="AN10" s="39" t="str">
        <f t="shared" si="0"/>
        <v/>
      </c>
      <c r="AO10" s="40" t="str">
        <f t="shared" si="0"/>
        <v/>
      </c>
      <c r="AP10" s="38" t="str">
        <f t="shared" si="0"/>
        <v/>
      </c>
      <c r="AQ10" s="39" t="str">
        <f t="shared" si="0"/>
        <v/>
      </c>
      <c r="AS10" s="68" t="str">
        <f>IF(F10="","",IF(D10="6",SUMIF(入力シート!$E$100:$E$103,L10,入力シート!$H$100:$H$103),VLOOKUP($A10,入力シート!$B$95:$Y$107,7,FALSE)))</f>
        <v/>
      </c>
    </row>
    <row r="11" spans="1:45" ht="30" customHeight="1" x14ac:dyDescent="0.15">
      <c r="A11" s="447">
        <v>3</v>
      </c>
      <c r="B11" s="449"/>
      <c r="C11" s="41" t="str">
        <f>IF($F11="","",MID(VLOOKUP($F11,入力シート!$S$41:$T$47,2,FALSE),1,1))</f>
        <v/>
      </c>
      <c r="D11" s="91" t="str">
        <f>IF($F11="","",MID(VLOOKUP($F11,入力シート!$S$41:$T$47,2,FALSE),2,1))</f>
        <v/>
      </c>
      <c r="E11" s="90" t="str">
        <f>IF($F11="","",MID(VLOOKUP($F11,入力シート!$S$41:$T$47,2,FALSE),3,1))</f>
        <v/>
      </c>
      <c r="F11" s="721" t="str">
        <f>IF(COUNTIF(入力シート!$B$95:$B$106,A11)&lt;1,"",VLOOKUP($A11,入力シート!$B$95:$Z$106,2,FALSE))</f>
        <v/>
      </c>
      <c r="G11" s="722"/>
      <c r="H11" s="722"/>
      <c r="I11" s="722"/>
      <c r="J11" s="722"/>
      <c r="K11" s="605"/>
      <c r="L11" s="651" t="str">
        <f>IF(COUNTIF(入力シート!$B$95:$B$106,$A11)=0,"",IF(VLOOKUP($A11,入力シート!$B$95:$Z$106,4,FALSE)="","",VLOOKUP($A11,入力シート!$B$95:$Z$106,4,FALSE)))</f>
        <v/>
      </c>
      <c r="M11" s="652"/>
      <c r="N11" s="652"/>
      <c r="O11" s="652"/>
      <c r="P11" s="652"/>
      <c r="Q11" s="653"/>
      <c r="R11" s="611" t="str">
        <f>IF(D11="7","下記参照",IF(COUNTIF(入力シート!$B$95:$B$106,$A11)=0,"",IF(VLOOKUP($A11,入力シート!$B$95:$Z$106,5,FALSE)="","",VLOOKUP($A11,入力シート!$B$95:$Z$106,5,FALSE))))</f>
        <v/>
      </c>
      <c r="S11" s="663"/>
      <c r="T11" s="663"/>
      <c r="U11" s="663"/>
      <c r="V11" s="663"/>
      <c r="W11" s="664"/>
      <c r="X11" s="611" t="str">
        <f>IF(D11="7","下記参照",IF(COUNTIF(入力シート!$B$95:$B$106,$A11)=0,"",IF(VLOOKUP($A11,入力シート!$B$95:$Z$106,17,FALSE)="","",VLOOKUP($A11,入力シート!$B$95:$Z$106,17,FALSE))))</f>
        <v/>
      </c>
      <c r="Y11" s="663"/>
      <c r="Z11" s="663"/>
      <c r="AA11" s="663"/>
      <c r="AB11" s="663"/>
      <c r="AC11" s="664"/>
      <c r="AD11" s="611" t="str">
        <f>IF(COUNTIF(入力シート!$B$95:$B$106,$A11)=0,"",IF(VLOOKUP($A11,入力シート!$B$95:$Z$106,25,FALSE)="","",VLOOKUP($A11,入力シート!$B$95:$Z$106,25,FALSE)))</f>
        <v/>
      </c>
      <c r="AE11" s="663"/>
      <c r="AF11" s="663"/>
      <c r="AG11" s="663"/>
      <c r="AH11" s="663"/>
      <c r="AI11" s="664"/>
      <c r="AJ11" s="40" t="str">
        <f t="shared" si="0"/>
        <v/>
      </c>
      <c r="AK11" s="39" t="str">
        <f t="shared" si="0"/>
        <v/>
      </c>
      <c r="AL11" s="40" t="str">
        <f t="shared" si="0"/>
        <v/>
      </c>
      <c r="AM11" s="38" t="str">
        <f t="shared" si="0"/>
        <v/>
      </c>
      <c r="AN11" s="39" t="str">
        <f t="shared" si="0"/>
        <v/>
      </c>
      <c r="AO11" s="40" t="str">
        <f t="shared" si="0"/>
        <v/>
      </c>
      <c r="AP11" s="38" t="str">
        <f t="shared" si="0"/>
        <v/>
      </c>
      <c r="AQ11" s="39" t="str">
        <f t="shared" si="0"/>
        <v/>
      </c>
      <c r="AS11" s="68" t="str">
        <f>IF(F11="","",IF(D11="6",SUMIF(入力シート!$E$100:$E$103,L11,入力シート!$H$100:$H$103),VLOOKUP($A11,入力シート!$B$95:$Y$107,7,FALSE)))</f>
        <v/>
      </c>
    </row>
    <row r="12" spans="1:45" ht="30" customHeight="1" x14ac:dyDescent="0.15">
      <c r="A12" s="447">
        <v>4</v>
      </c>
      <c r="B12" s="449"/>
      <c r="C12" s="41" t="str">
        <f>IF($F12="","",MID(VLOOKUP($F12,入力シート!$S$41:$T$47,2,FALSE),1,1))</f>
        <v/>
      </c>
      <c r="D12" s="91" t="str">
        <f>IF($F12="","",MID(VLOOKUP($F12,入力シート!$S$41:$T$47,2,FALSE),2,1))</f>
        <v/>
      </c>
      <c r="E12" s="90" t="str">
        <f>IF($F12="","",MID(VLOOKUP($F12,入力シート!$S$41:$T$47,2,FALSE),3,1))</f>
        <v/>
      </c>
      <c r="F12" s="721" t="str">
        <f>IF(COUNTIF(入力シート!$B$95:$B$106,A12)&lt;1,"",VLOOKUP($A12,入力シート!$B$95:$Z$106,2,FALSE))</f>
        <v/>
      </c>
      <c r="G12" s="722"/>
      <c r="H12" s="722"/>
      <c r="I12" s="722"/>
      <c r="J12" s="722"/>
      <c r="K12" s="605"/>
      <c r="L12" s="651" t="str">
        <f>IF(COUNTIF(入力シート!$B$95:$B$106,$A12)=0,"",IF(VLOOKUP($A12,入力シート!$B$95:$Z$106,4,FALSE)="","",VLOOKUP($A12,入力シート!$B$95:$Z$106,4,FALSE)))</f>
        <v/>
      </c>
      <c r="M12" s="652"/>
      <c r="N12" s="652"/>
      <c r="O12" s="652"/>
      <c r="P12" s="652"/>
      <c r="Q12" s="653"/>
      <c r="R12" s="611" t="str">
        <f>IF(D12="7","下記参照",IF(COUNTIF(入力シート!$B$95:$B$106,$A12)=0,"",IF(VLOOKUP($A12,入力シート!$B$95:$Z$106,5,FALSE)="","",VLOOKUP($A12,入力シート!$B$95:$Z$106,5,FALSE))))</f>
        <v/>
      </c>
      <c r="S12" s="663"/>
      <c r="T12" s="663"/>
      <c r="U12" s="663"/>
      <c r="V12" s="663"/>
      <c r="W12" s="664"/>
      <c r="X12" s="611" t="str">
        <f>IF(D12="7","下記参照",IF(COUNTIF(入力シート!$B$95:$B$106,$A12)=0,"",IF(VLOOKUP($A12,入力シート!$B$95:$Z$106,17,FALSE)="","",VLOOKUP($A12,入力シート!$B$95:$Z$106,17,FALSE))))</f>
        <v/>
      </c>
      <c r="Y12" s="663"/>
      <c r="Z12" s="663"/>
      <c r="AA12" s="663"/>
      <c r="AB12" s="663"/>
      <c r="AC12" s="664"/>
      <c r="AD12" s="611" t="str">
        <f>IF(COUNTIF(入力シート!$B$95:$B$106,$A12)=0,"",IF(VLOOKUP($A12,入力シート!$B$95:$Z$106,25,FALSE)="","",VLOOKUP($A12,入力シート!$B$95:$Z$106,25,FALSE)))</f>
        <v/>
      </c>
      <c r="AE12" s="663"/>
      <c r="AF12" s="663"/>
      <c r="AG12" s="663"/>
      <c r="AH12" s="663"/>
      <c r="AI12" s="664"/>
      <c r="AJ12" s="40" t="str">
        <f t="shared" si="0"/>
        <v/>
      </c>
      <c r="AK12" s="39" t="str">
        <f t="shared" si="0"/>
        <v/>
      </c>
      <c r="AL12" s="40" t="str">
        <f t="shared" si="0"/>
        <v/>
      </c>
      <c r="AM12" s="38" t="str">
        <f t="shared" si="0"/>
        <v/>
      </c>
      <c r="AN12" s="39" t="str">
        <f t="shared" si="0"/>
        <v/>
      </c>
      <c r="AO12" s="40" t="str">
        <f t="shared" si="0"/>
        <v/>
      </c>
      <c r="AP12" s="38" t="str">
        <f t="shared" si="0"/>
        <v/>
      </c>
      <c r="AQ12" s="39" t="str">
        <f t="shared" si="0"/>
        <v/>
      </c>
      <c r="AS12" s="68" t="str">
        <f>IF(F12="","",IF(D12="6",SUM(入力シート!$H$100:$H$103),VLOOKUP($A12,入力シート!$B$95:$Y$107,7,FALSE)))</f>
        <v/>
      </c>
    </row>
    <row r="13" spans="1:45" ht="30" customHeight="1" x14ac:dyDescent="0.15">
      <c r="A13" s="447">
        <v>5</v>
      </c>
      <c r="B13" s="449"/>
      <c r="C13" s="41" t="str">
        <f>IF($F13="","",MID(VLOOKUP($F13,入力シート!$S$41:$T$47,2,FALSE),1,1))</f>
        <v/>
      </c>
      <c r="D13" s="91" t="str">
        <f>IF($F13="","",MID(VLOOKUP($F13,入力シート!$S$41:$T$47,2,FALSE),2,1))</f>
        <v/>
      </c>
      <c r="E13" s="90" t="str">
        <f>IF($F13="","",MID(VLOOKUP($F13,入力シート!$S$41:$T$47,2,FALSE),3,1))</f>
        <v/>
      </c>
      <c r="F13" s="721" t="str">
        <f>IF(COUNTIF(入力シート!$B$95:$B$106,A13)&lt;1,"",VLOOKUP($A13,入力シート!$B$95:$Z$106,2,FALSE))</f>
        <v/>
      </c>
      <c r="G13" s="722"/>
      <c r="H13" s="722"/>
      <c r="I13" s="722"/>
      <c r="J13" s="722"/>
      <c r="K13" s="605"/>
      <c r="L13" s="651" t="str">
        <f>IF(COUNTIF(入力シート!$B$95:$B$106,$A13)=0,"",IF(VLOOKUP($A13,入力シート!$B$95:$Z$106,4,FALSE)="","",VLOOKUP($A13,入力シート!$B$95:$Z$106,4,FALSE)))</f>
        <v/>
      </c>
      <c r="M13" s="652"/>
      <c r="N13" s="652"/>
      <c r="O13" s="652"/>
      <c r="P13" s="652"/>
      <c r="Q13" s="653"/>
      <c r="R13" s="611" t="str">
        <f>IF(D13="7","下記参照",IF(COUNTIF(入力シート!$B$95:$B$106,$A13)=0,"",IF(VLOOKUP($A13,入力シート!$B$95:$Z$106,5,FALSE)="","",VLOOKUP($A13,入力シート!$B$95:$Z$106,5,FALSE))))</f>
        <v/>
      </c>
      <c r="S13" s="663"/>
      <c r="T13" s="663"/>
      <c r="U13" s="663"/>
      <c r="V13" s="663"/>
      <c r="W13" s="664"/>
      <c r="X13" s="611" t="str">
        <f>IF(D13="7","下記参照",IF(COUNTIF(入力シート!$B$95:$B$106,$A13)=0,"",IF(VLOOKUP($A13,入力シート!$B$95:$Z$106,17,FALSE)="","",VLOOKUP($A13,入力シート!$B$95:$Z$106,17,FALSE))))</f>
        <v/>
      </c>
      <c r="Y13" s="663"/>
      <c r="Z13" s="663"/>
      <c r="AA13" s="663"/>
      <c r="AB13" s="663"/>
      <c r="AC13" s="664"/>
      <c r="AD13" s="611" t="str">
        <f>IF(COUNTIF(入力シート!$B$95:$B$106,$A13)=0,"",IF(VLOOKUP($A13,入力シート!$B$95:$Z$106,25,FALSE)="","",VLOOKUP($A13,入力シート!$B$95:$Z$106,25,FALSE)))</f>
        <v/>
      </c>
      <c r="AE13" s="663"/>
      <c r="AF13" s="663"/>
      <c r="AG13" s="663"/>
      <c r="AH13" s="663"/>
      <c r="AI13" s="664"/>
      <c r="AJ13" s="40" t="str">
        <f t="shared" si="0"/>
        <v/>
      </c>
      <c r="AK13" s="39" t="str">
        <f t="shared" si="0"/>
        <v/>
      </c>
      <c r="AL13" s="40" t="str">
        <f t="shared" si="0"/>
        <v/>
      </c>
      <c r="AM13" s="38" t="str">
        <f t="shared" si="0"/>
        <v/>
      </c>
      <c r="AN13" s="39" t="str">
        <f t="shared" si="0"/>
        <v/>
      </c>
      <c r="AO13" s="40" t="str">
        <f t="shared" si="0"/>
        <v/>
      </c>
      <c r="AP13" s="38" t="str">
        <f t="shared" si="0"/>
        <v/>
      </c>
      <c r="AQ13" s="39" t="str">
        <f t="shared" si="0"/>
        <v/>
      </c>
      <c r="AS13" s="68" t="str">
        <f>IF(F13="","",IF(D13="6",入力シート!V102,VLOOKUP($A13,入力シート!$B$95:$Y$107,7,FALSE)))</f>
        <v/>
      </c>
    </row>
    <row r="14" spans="1:45" ht="22.5" customHeight="1" x14ac:dyDescent="0.15">
      <c r="A14" s="42"/>
      <c r="B14" s="42"/>
      <c r="J14" s="35"/>
      <c r="K14" s="35"/>
      <c r="L14" s="35"/>
      <c r="M14" s="35"/>
      <c r="N14" s="35"/>
      <c r="O14" s="35"/>
      <c r="P14" s="35"/>
    </row>
    <row r="15" spans="1:45" ht="22.5" customHeight="1" x14ac:dyDescent="0.15">
      <c r="A15" s="42"/>
      <c r="B15" s="119" t="s">
        <v>277</v>
      </c>
      <c r="J15" s="35"/>
      <c r="K15" s="35"/>
      <c r="L15" s="35"/>
      <c r="M15" s="35"/>
      <c r="N15" s="35"/>
      <c r="O15" s="35"/>
      <c r="P15" s="35"/>
    </row>
    <row r="16" spans="1:45" ht="18.75" customHeight="1" thickBot="1" x14ac:dyDescent="0.2"/>
    <row r="17" spans="2:37" ht="21" customHeight="1" thickBot="1" x14ac:dyDescent="0.2">
      <c r="B17" s="667" t="s">
        <v>219</v>
      </c>
      <c r="C17" s="668"/>
      <c r="D17" s="668"/>
      <c r="E17" s="669"/>
      <c r="F17" s="706" t="str">
        <f>IF(入力シート!F95="","",入力シート!F95)</f>
        <v/>
      </c>
      <c r="G17" s="707"/>
      <c r="H17" s="707"/>
      <c r="I17" s="707"/>
      <c r="J17" s="707"/>
      <c r="K17" s="708"/>
      <c r="L17" s="706" t="str">
        <f>IF(入力シート!R95="","",入力シート!R95)</f>
        <v/>
      </c>
      <c r="M17" s="707"/>
      <c r="N17" s="707"/>
      <c r="O17" s="707"/>
      <c r="P17" s="707"/>
      <c r="Q17" s="708"/>
      <c r="T17" s="667" t="s">
        <v>221</v>
      </c>
      <c r="U17" s="668"/>
      <c r="V17" s="668"/>
      <c r="W17" s="668"/>
      <c r="X17" s="668"/>
      <c r="Y17" s="669"/>
      <c r="Z17" s="648" t="str">
        <f>IF(入力シート!F97="","",入力シート!F97)</f>
        <v/>
      </c>
      <c r="AA17" s="649"/>
      <c r="AB17" s="649"/>
      <c r="AC17" s="649"/>
      <c r="AD17" s="649"/>
      <c r="AE17" s="650"/>
      <c r="AF17" s="701" t="str">
        <f>IF(入力シート!R97="","",入力シート!R97)</f>
        <v/>
      </c>
      <c r="AG17" s="625"/>
      <c r="AH17" s="625"/>
      <c r="AI17" s="625"/>
      <c r="AJ17" s="625"/>
      <c r="AK17" s="626"/>
    </row>
    <row r="18" spans="2:37" ht="21" customHeight="1" thickBot="1" x14ac:dyDescent="0.2">
      <c r="B18" s="704"/>
      <c r="C18" s="705"/>
      <c r="D18" s="641" t="s">
        <v>303</v>
      </c>
      <c r="E18" s="642"/>
      <c r="F18" s="641" t="s">
        <v>289</v>
      </c>
      <c r="G18" s="642"/>
      <c r="H18" s="726" t="s">
        <v>143</v>
      </c>
      <c r="I18" s="727"/>
      <c r="J18" s="727"/>
      <c r="K18" s="727"/>
      <c r="L18" s="727"/>
      <c r="M18" s="727"/>
      <c r="N18" s="727"/>
      <c r="O18" s="727"/>
      <c r="P18" s="727"/>
      <c r="Q18" s="728"/>
      <c r="T18" s="665"/>
      <c r="U18" s="666"/>
      <c r="V18" s="646" t="s">
        <v>304</v>
      </c>
      <c r="W18" s="647"/>
      <c r="X18" s="646"/>
      <c r="Y18" s="647"/>
      <c r="Z18" s="712" t="s">
        <v>133</v>
      </c>
      <c r="AA18" s="713"/>
      <c r="AB18" s="713"/>
      <c r="AC18" s="713"/>
      <c r="AD18" s="713"/>
      <c r="AE18" s="713"/>
      <c r="AF18" s="713"/>
      <c r="AG18" s="713"/>
      <c r="AH18" s="713"/>
      <c r="AI18" s="713"/>
      <c r="AJ18" s="713"/>
      <c r="AK18" s="714"/>
    </row>
    <row r="19" spans="2:37" ht="21" customHeight="1" thickBot="1" x14ac:dyDescent="0.2">
      <c r="B19" s="695"/>
      <c r="C19" s="696"/>
      <c r="D19" s="627" t="s">
        <v>297</v>
      </c>
      <c r="E19" s="628"/>
      <c r="F19" s="627" t="s">
        <v>290</v>
      </c>
      <c r="G19" s="628"/>
      <c r="H19" s="729" t="s">
        <v>144</v>
      </c>
      <c r="I19" s="730"/>
      <c r="J19" s="730"/>
      <c r="K19" s="730"/>
      <c r="L19" s="730"/>
      <c r="M19" s="730"/>
      <c r="N19" s="730"/>
      <c r="O19" s="730"/>
      <c r="P19" s="730"/>
      <c r="Q19" s="731"/>
    </row>
    <row r="20" spans="2:37" ht="21" customHeight="1" thickBot="1" x14ac:dyDescent="0.2">
      <c r="B20" s="697"/>
      <c r="C20" s="679"/>
      <c r="D20" s="639" t="s">
        <v>297</v>
      </c>
      <c r="E20" s="640"/>
      <c r="F20" s="639" t="s">
        <v>305</v>
      </c>
      <c r="G20" s="640"/>
      <c r="H20" s="709" t="s">
        <v>227</v>
      </c>
      <c r="I20" s="710"/>
      <c r="J20" s="710"/>
      <c r="K20" s="710"/>
      <c r="L20" s="710"/>
      <c r="M20" s="710"/>
      <c r="N20" s="710"/>
      <c r="O20" s="710"/>
      <c r="P20" s="710"/>
      <c r="Q20" s="711"/>
      <c r="T20" s="667" t="s">
        <v>222</v>
      </c>
      <c r="U20" s="668"/>
      <c r="V20" s="668"/>
      <c r="W20" s="668"/>
      <c r="X20" s="668"/>
      <c r="Y20" s="669"/>
      <c r="Z20" s="648" t="str">
        <f>IF(入力シート!F98="","",入力シート!F98)</f>
        <v/>
      </c>
      <c r="AA20" s="649"/>
      <c r="AB20" s="649"/>
      <c r="AC20" s="649"/>
      <c r="AD20" s="649"/>
      <c r="AE20" s="650"/>
      <c r="AF20" s="701" t="str">
        <f>IF(入力シート!R98="","",入力シート!R98)</f>
        <v/>
      </c>
      <c r="AG20" s="625"/>
      <c r="AH20" s="625"/>
      <c r="AI20" s="625"/>
      <c r="AJ20" s="625"/>
      <c r="AK20" s="626"/>
    </row>
    <row r="21" spans="2:37" ht="21" customHeight="1" thickBot="1" x14ac:dyDescent="0.2">
      <c r="G21" s="100"/>
      <c r="H21" s="100"/>
      <c r="I21" s="100"/>
      <c r="J21" s="100"/>
      <c r="K21" s="100"/>
      <c r="L21" s="100"/>
      <c r="M21" s="100"/>
      <c r="N21" s="100"/>
      <c r="O21" s="100"/>
      <c r="P21" s="100"/>
      <c r="Q21" s="100"/>
      <c r="R21" s="61"/>
      <c r="S21" s="61"/>
      <c r="T21" s="665"/>
      <c r="U21" s="666"/>
      <c r="V21" s="646" t="s">
        <v>300</v>
      </c>
      <c r="W21" s="647"/>
      <c r="X21" s="646"/>
      <c r="Y21" s="647"/>
      <c r="Z21" s="712" t="s">
        <v>135</v>
      </c>
      <c r="AA21" s="713"/>
      <c r="AB21" s="713"/>
      <c r="AC21" s="713"/>
      <c r="AD21" s="713"/>
      <c r="AE21" s="713"/>
      <c r="AF21" s="713"/>
      <c r="AG21" s="713"/>
      <c r="AH21" s="713"/>
      <c r="AI21" s="713"/>
      <c r="AJ21" s="713"/>
      <c r="AK21" s="714"/>
    </row>
    <row r="22" spans="2:37" ht="21" customHeight="1" thickBot="1" x14ac:dyDescent="0.2">
      <c r="B22" s="667" t="s">
        <v>229</v>
      </c>
      <c r="C22" s="668"/>
      <c r="D22" s="668"/>
      <c r="E22" s="669"/>
      <c r="F22" s="648" t="str">
        <f>IF(入力シート!F96="","",入力シート!F96)</f>
        <v/>
      </c>
      <c r="G22" s="649"/>
      <c r="H22" s="649"/>
      <c r="I22" s="649"/>
      <c r="J22" s="649"/>
      <c r="K22" s="650"/>
      <c r="L22" s="701" t="str">
        <f>IF(入力シート!R96="","",入力シート!R96)</f>
        <v/>
      </c>
      <c r="M22" s="625"/>
      <c r="N22" s="625"/>
      <c r="O22" s="625"/>
      <c r="P22" s="625"/>
      <c r="Q22" s="626"/>
      <c r="Y22" s="60"/>
    </row>
    <row r="23" spans="2:37" ht="21" customHeight="1" thickBot="1" x14ac:dyDescent="0.2">
      <c r="B23" s="704"/>
      <c r="C23" s="705"/>
      <c r="D23" s="641" t="s">
        <v>299</v>
      </c>
      <c r="E23" s="642"/>
      <c r="F23" s="641" t="s">
        <v>289</v>
      </c>
      <c r="G23" s="642"/>
      <c r="H23" s="732" t="s">
        <v>146</v>
      </c>
      <c r="I23" s="733"/>
      <c r="J23" s="733"/>
      <c r="K23" s="733"/>
      <c r="L23" s="733"/>
      <c r="M23" s="733"/>
      <c r="N23" s="733"/>
      <c r="O23" s="733"/>
      <c r="P23" s="733"/>
      <c r="Q23" s="734"/>
      <c r="T23" s="667" t="s">
        <v>223</v>
      </c>
      <c r="U23" s="668"/>
      <c r="V23" s="668"/>
      <c r="W23" s="668"/>
      <c r="X23" s="668"/>
      <c r="Y23" s="669"/>
      <c r="Z23" s="648" t="str">
        <f>IF(入力シート!F99="","",入力シート!F99)</f>
        <v/>
      </c>
      <c r="AA23" s="649"/>
      <c r="AB23" s="649"/>
      <c r="AC23" s="649"/>
      <c r="AD23" s="649"/>
      <c r="AE23" s="650"/>
      <c r="AF23" s="701" t="str">
        <f>IF(入力シート!R99="","",入力シート!R99)</f>
        <v/>
      </c>
      <c r="AG23" s="625"/>
      <c r="AH23" s="625"/>
      <c r="AI23" s="625"/>
      <c r="AJ23" s="625"/>
      <c r="AK23" s="626"/>
    </row>
    <row r="24" spans="2:37" ht="21" customHeight="1" x14ac:dyDescent="0.15">
      <c r="B24" s="695"/>
      <c r="C24" s="696"/>
      <c r="D24" s="627" t="s">
        <v>366</v>
      </c>
      <c r="E24" s="628"/>
      <c r="F24" s="627" t="s">
        <v>290</v>
      </c>
      <c r="G24" s="628"/>
      <c r="H24" s="643" t="s">
        <v>147</v>
      </c>
      <c r="I24" s="644"/>
      <c r="J24" s="644"/>
      <c r="K24" s="644"/>
      <c r="L24" s="644"/>
      <c r="M24" s="644"/>
      <c r="N24" s="644"/>
      <c r="O24" s="644"/>
      <c r="P24" s="644"/>
      <c r="Q24" s="645"/>
      <c r="S24" s="61"/>
      <c r="T24" s="673"/>
      <c r="U24" s="674"/>
      <c r="V24" s="641" t="s">
        <v>301</v>
      </c>
      <c r="W24" s="642"/>
      <c r="X24" s="641" t="s">
        <v>289</v>
      </c>
      <c r="Y24" s="642"/>
      <c r="Z24" s="670" t="s">
        <v>226</v>
      </c>
      <c r="AA24" s="671"/>
      <c r="AB24" s="671"/>
      <c r="AC24" s="671"/>
      <c r="AD24" s="671"/>
      <c r="AE24" s="671"/>
      <c r="AF24" s="671"/>
      <c r="AG24" s="671"/>
      <c r="AH24" s="671"/>
      <c r="AI24" s="671"/>
      <c r="AJ24" s="671"/>
      <c r="AK24" s="672"/>
    </row>
    <row r="25" spans="2:37" ht="21" customHeight="1" x14ac:dyDescent="0.15">
      <c r="B25" s="695"/>
      <c r="C25" s="696"/>
      <c r="D25" s="627" t="s">
        <v>366</v>
      </c>
      <c r="E25" s="628"/>
      <c r="F25" s="627" t="s">
        <v>305</v>
      </c>
      <c r="G25" s="628"/>
      <c r="H25" s="643" t="s">
        <v>148</v>
      </c>
      <c r="I25" s="644"/>
      <c r="J25" s="644"/>
      <c r="K25" s="644"/>
      <c r="L25" s="644"/>
      <c r="M25" s="644"/>
      <c r="N25" s="644"/>
      <c r="O25" s="644"/>
      <c r="P25" s="644"/>
      <c r="Q25" s="645"/>
      <c r="S25" s="61"/>
      <c r="T25" s="675"/>
      <c r="U25" s="676"/>
      <c r="V25" s="627" t="s">
        <v>361</v>
      </c>
      <c r="W25" s="628"/>
      <c r="X25" s="627" t="s">
        <v>320</v>
      </c>
      <c r="Y25" s="628"/>
      <c r="Z25" s="633" t="s">
        <v>269</v>
      </c>
      <c r="AA25" s="634"/>
      <c r="AB25" s="634"/>
      <c r="AC25" s="634"/>
      <c r="AD25" s="634"/>
      <c r="AE25" s="634"/>
      <c r="AF25" s="634"/>
      <c r="AG25" s="634"/>
      <c r="AH25" s="634"/>
      <c r="AI25" s="634"/>
      <c r="AJ25" s="634"/>
      <c r="AK25" s="635"/>
    </row>
    <row r="26" spans="2:37" ht="21" customHeight="1" x14ac:dyDescent="0.15">
      <c r="B26" s="695"/>
      <c r="C26" s="696"/>
      <c r="D26" s="627" t="s">
        <v>366</v>
      </c>
      <c r="E26" s="628"/>
      <c r="F26" s="627" t="s">
        <v>292</v>
      </c>
      <c r="G26" s="628"/>
      <c r="H26" s="643" t="s">
        <v>149</v>
      </c>
      <c r="I26" s="644"/>
      <c r="J26" s="644"/>
      <c r="K26" s="644"/>
      <c r="L26" s="644"/>
      <c r="M26" s="644"/>
      <c r="N26" s="644"/>
      <c r="O26" s="644"/>
      <c r="P26" s="644"/>
      <c r="Q26" s="645"/>
      <c r="S26" s="61"/>
      <c r="T26" s="675"/>
      <c r="U26" s="676"/>
      <c r="V26" s="627" t="s">
        <v>361</v>
      </c>
      <c r="W26" s="628"/>
      <c r="X26" s="627" t="s">
        <v>291</v>
      </c>
      <c r="Y26" s="628"/>
      <c r="Z26" s="633" t="s">
        <v>270</v>
      </c>
      <c r="AA26" s="634"/>
      <c r="AB26" s="634"/>
      <c r="AC26" s="634"/>
      <c r="AD26" s="634"/>
      <c r="AE26" s="634"/>
      <c r="AF26" s="634"/>
      <c r="AG26" s="634"/>
      <c r="AH26" s="634"/>
      <c r="AI26" s="634"/>
      <c r="AJ26" s="634"/>
      <c r="AK26" s="635"/>
    </row>
    <row r="27" spans="2:37" ht="21" customHeight="1" x14ac:dyDescent="0.15">
      <c r="B27" s="695"/>
      <c r="C27" s="696"/>
      <c r="D27" s="627" t="s">
        <v>298</v>
      </c>
      <c r="E27" s="628"/>
      <c r="F27" s="627" t="s">
        <v>294</v>
      </c>
      <c r="G27" s="628"/>
      <c r="H27" s="643" t="s">
        <v>150</v>
      </c>
      <c r="I27" s="644"/>
      <c r="J27" s="644"/>
      <c r="K27" s="644"/>
      <c r="L27" s="644"/>
      <c r="M27" s="644"/>
      <c r="N27" s="644"/>
      <c r="O27" s="644"/>
      <c r="P27" s="644"/>
      <c r="Q27" s="645"/>
      <c r="S27" s="61"/>
      <c r="T27" s="675"/>
      <c r="U27" s="676"/>
      <c r="V27" s="627" t="s">
        <v>361</v>
      </c>
      <c r="W27" s="628"/>
      <c r="X27" s="627" t="s">
        <v>293</v>
      </c>
      <c r="Y27" s="628"/>
      <c r="Z27" s="633" t="s">
        <v>271</v>
      </c>
      <c r="AA27" s="634"/>
      <c r="AB27" s="634"/>
      <c r="AC27" s="634"/>
      <c r="AD27" s="634"/>
      <c r="AE27" s="634"/>
      <c r="AF27" s="634"/>
      <c r="AG27" s="634"/>
      <c r="AH27" s="634"/>
      <c r="AI27" s="634"/>
      <c r="AJ27" s="634"/>
      <c r="AK27" s="635"/>
    </row>
    <row r="28" spans="2:37" ht="21" customHeight="1" x14ac:dyDescent="0.15">
      <c r="B28" s="695"/>
      <c r="C28" s="696"/>
      <c r="D28" s="627" t="s">
        <v>298</v>
      </c>
      <c r="E28" s="628"/>
      <c r="F28" s="627" t="s">
        <v>306</v>
      </c>
      <c r="G28" s="628"/>
      <c r="H28" s="643" t="s">
        <v>151</v>
      </c>
      <c r="I28" s="644"/>
      <c r="J28" s="644"/>
      <c r="K28" s="644"/>
      <c r="L28" s="644"/>
      <c r="M28" s="644"/>
      <c r="N28" s="644"/>
      <c r="O28" s="644"/>
      <c r="P28" s="644"/>
      <c r="Q28" s="645"/>
      <c r="S28" s="61"/>
      <c r="T28" s="675"/>
      <c r="U28" s="676"/>
      <c r="V28" s="627" t="s">
        <v>361</v>
      </c>
      <c r="W28" s="628"/>
      <c r="X28" s="627" t="s">
        <v>295</v>
      </c>
      <c r="Y28" s="628"/>
      <c r="Z28" s="633" t="s">
        <v>272</v>
      </c>
      <c r="AA28" s="634"/>
      <c r="AB28" s="634"/>
      <c r="AC28" s="634"/>
      <c r="AD28" s="634"/>
      <c r="AE28" s="634"/>
      <c r="AF28" s="634"/>
      <c r="AG28" s="634"/>
      <c r="AH28" s="634"/>
      <c r="AI28" s="634"/>
      <c r="AJ28" s="634"/>
      <c r="AK28" s="635"/>
    </row>
    <row r="29" spans="2:37" ht="21" customHeight="1" x14ac:dyDescent="0.15">
      <c r="B29" s="695"/>
      <c r="C29" s="696"/>
      <c r="D29" s="627" t="s">
        <v>298</v>
      </c>
      <c r="E29" s="628"/>
      <c r="F29" s="627" t="s">
        <v>307</v>
      </c>
      <c r="G29" s="628"/>
      <c r="H29" s="643" t="s">
        <v>152</v>
      </c>
      <c r="I29" s="644"/>
      <c r="J29" s="644"/>
      <c r="K29" s="644"/>
      <c r="L29" s="644"/>
      <c r="M29" s="644"/>
      <c r="N29" s="644"/>
      <c r="O29" s="644"/>
      <c r="P29" s="644"/>
      <c r="Q29" s="645"/>
      <c r="S29" s="61"/>
      <c r="T29" s="675"/>
      <c r="U29" s="676"/>
      <c r="V29" s="627" t="s">
        <v>361</v>
      </c>
      <c r="W29" s="628"/>
      <c r="X29" s="627" t="s">
        <v>321</v>
      </c>
      <c r="Y29" s="628"/>
      <c r="Z29" s="633" t="s">
        <v>273</v>
      </c>
      <c r="AA29" s="634"/>
      <c r="AB29" s="634"/>
      <c r="AC29" s="634"/>
      <c r="AD29" s="634"/>
      <c r="AE29" s="634"/>
      <c r="AF29" s="634"/>
      <c r="AG29" s="634"/>
      <c r="AH29" s="634"/>
      <c r="AI29" s="634"/>
      <c r="AJ29" s="634"/>
      <c r="AK29" s="635"/>
    </row>
    <row r="30" spans="2:37" ht="21" customHeight="1" x14ac:dyDescent="0.15">
      <c r="B30" s="695"/>
      <c r="C30" s="696"/>
      <c r="D30" s="627" t="s">
        <v>298</v>
      </c>
      <c r="E30" s="628"/>
      <c r="F30" s="627" t="s">
        <v>308</v>
      </c>
      <c r="G30" s="628"/>
      <c r="H30" s="643" t="s">
        <v>153</v>
      </c>
      <c r="I30" s="644"/>
      <c r="J30" s="644"/>
      <c r="K30" s="644"/>
      <c r="L30" s="644"/>
      <c r="M30" s="644"/>
      <c r="N30" s="644"/>
      <c r="O30" s="644"/>
      <c r="P30" s="644"/>
      <c r="Q30" s="645"/>
      <c r="S30" s="61"/>
      <c r="T30" s="675"/>
      <c r="U30" s="676"/>
      <c r="V30" s="627" t="s">
        <v>361</v>
      </c>
      <c r="W30" s="628"/>
      <c r="X30" s="627" t="s">
        <v>322</v>
      </c>
      <c r="Y30" s="628"/>
      <c r="Z30" s="633" t="s">
        <v>274</v>
      </c>
      <c r="AA30" s="634"/>
      <c r="AB30" s="634"/>
      <c r="AC30" s="634"/>
      <c r="AD30" s="634"/>
      <c r="AE30" s="634"/>
      <c r="AF30" s="634"/>
      <c r="AG30" s="634"/>
      <c r="AH30" s="634"/>
      <c r="AI30" s="634"/>
      <c r="AJ30" s="634"/>
      <c r="AK30" s="635"/>
    </row>
    <row r="31" spans="2:37" ht="21" customHeight="1" thickBot="1" x14ac:dyDescent="0.2">
      <c r="B31" s="695"/>
      <c r="C31" s="696"/>
      <c r="D31" s="627" t="s">
        <v>298</v>
      </c>
      <c r="E31" s="628"/>
      <c r="F31" s="627" t="s">
        <v>309</v>
      </c>
      <c r="G31" s="628"/>
      <c r="H31" s="643" t="s">
        <v>154</v>
      </c>
      <c r="I31" s="644"/>
      <c r="J31" s="644"/>
      <c r="K31" s="644"/>
      <c r="L31" s="644"/>
      <c r="M31" s="644"/>
      <c r="N31" s="644"/>
      <c r="O31" s="644"/>
      <c r="P31" s="644"/>
      <c r="Q31" s="645"/>
      <c r="S31" s="61"/>
      <c r="T31" s="677"/>
      <c r="U31" s="678"/>
      <c r="V31" s="639" t="s">
        <v>361</v>
      </c>
      <c r="W31" s="640"/>
      <c r="X31" s="639" t="s">
        <v>323</v>
      </c>
      <c r="Y31" s="640"/>
      <c r="Z31" s="636" t="s">
        <v>275</v>
      </c>
      <c r="AA31" s="637"/>
      <c r="AB31" s="637"/>
      <c r="AC31" s="637"/>
      <c r="AD31" s="637"/>
      <c r="AE31" s="637"/>
      <c r="AF31" s="637"/>
      <c r="AG31" s="637"/>
      <c r="AH31" s="637"/>
      <c r="AI31" s="637"/>
      <c r="AJ31" s="637"/>
      <c r="AK31" s="638"/>
    </row>
    <row r="32" spans="2:37" ht="21" customHeight="1" thickBot="1" x14ac:dyDescent="0.2">
      <c r="B32" s="697"/>
      <c r="C32" s="679"/>
      <c r="D32" s="639" t="s">
        <v>298</v>
      </c>
      <c r="E32" s="640"/>
      <c r="F32" s="639" t="s">
        <v>297</v>
      </c>
      <c r="G32" s="640"/>
      <c r="H32" s="685" t="s">
        <v>155</v>
      </c>
      <c r="I32" s="686"/>
      <c r="J32" s="686"/>
      <c r="K32" s="686"/>
      <c r="L32" s="686"/>
      <c r="M32" s="686"/>
      <c r="N32" s="686"/>
      <c r="O32" s="686"/>
      <c r="P32" s="686"/>
      <c r="Q32" s="687"/>
      <c r="Y32" s="60"/>
      <c r="AA32" s="60"/>
      <c r="AB32" s="60"/>
    </row>
    <row r="33" spans="2:54" ht="21" customHeight="1" thickBot="1" x14ac:dyDescent="0.2">
      <c r="B33" s="702"/>
      <c r="C33" s="703"/>
      <c r="D33" s="683" t="s">
        <v>298</v>
      </c>
      <c r="E33" s="684"/>
      <c r="F33" s="683" t="s">
        <v>310</v>
      </c>
      <c r="G33" s="684"/>
      <c r="H33" s="688" t="s">
        <v>156</v>
      </c>
      <c r="I33" s="689"/>
      <c r="J33" s="689"/>
      <c r="K33" s="689"/>
      <c r="L33" s="689"/>
      <c r="M33" s="689"/>
      <c r="N33" s="689"/>
      <c r="O33" s="689"/>
      <c r="P33" s="689"/>
      <c r="Q33" s="690"/>
      <c r="T33" s="680" t="s">
        <v>60</v>
      </c>
      <c r="U33" s="681"/>
      <c r="V33" s="681"/>
      <c r="W33" s="681"/>
      <c r="X33" s="681"/>
      <c r="Y33" s="682"/>
    </row>
    <row r="34" spans="2:54" ht="21" customHeight="1" x14ac:dyDescent="0.15">
      <c r="B34" s="695"/>
      <c r="C34" s="696"/>
      <c r="D34" s="627" t="s">
        <v>298</v>
      </c>
      <c r="E34" s="628"/>
      <c r="F34" s="627" t="s">
        <v>311</v>
      </c>
      <c r="G34" s="628"/>
      <c r="H34" s="643" t="s">
        <v>157</v>
      </c>
      <c r="I34" s="644"/>
      <c r="J34" s="644"/>
      <c r="K34" s="644"/>
      <c r="L34" s="644"/>
      <c r="M34" s="644"/>
      <c r="N34" s="644"/>
      <c r="O34" s="644"/>
      <c r="P34" s="644"/>
      <c r="Q34" s="645"/>
      <c r="S34" s="61"/>
      <c r="T34" s="673"/>
      <c r="U34" s="674"/>
      <c r="V34" s="641" t="s">
        <v>362</v>
      </c>
      <c r="W34" s="642"/>
      <c r="X34" s="641" t="s">
        <v>320</v>
      </c>
      <c r="Y34" s="642"/>
      <c r="Z34" s="732" t="s">
        <v>177</v>
      </c>
      <c r="AA34" s="733"/>
      <c r="AB34" s="733"/>
      <c r="AC34" s="733"/>
      <c r="AD34" s="733"/>
      <c r="AE34" s="733"/>
      <c r="AF34" s="733"/>
      <c r="AG34" s="734"/>
    </row>
    <row r="35" spans="2:54" ht="21" customHeight="1" x14ac:dyDescent="0.15">
      <c r="B35" s="695"/>
      <c r="C35" s="696"/>
      <c r="D35" s="627" t="s">
        <v>298</v>
      </c>
      <c r="E35" s="628"/>
      <c r="F35" s="627" t="s">
        <v>312</v>
      </c>
      <c r="G35" s="628"/>
      <c r="H35" s="643" t="s">
        <v>158</v>
      </c>
      <c r="I35" s="644"/>
      <c r="J35" s="644"/>
      <c r="K35" s="644"/>
      <c r="L35" s="644"/>
      <c r="M35" s="644"/>
      <c r="N35" s="644"/>
      <c r="O35" s="644"/>
      <c r="P35" s="644"/>
      <c r="Q35" s="645"/>
      <c r="T35" s="675"/>
      <c r="U35" s="676"/>
      <c r="V35" s="627" t="s">
        <v>362</v>
      </c>
      <c r="W35" s="628"/>
      <c r="X35" s="627" t="s">
        <v>291</v>
      </c>
      <c r="Y35" s="628"/>
      <c r="Z35" s="643" t="s">
        <v>178</v>
      </c>
      <c r="AA35" s="644"/>
      <c r="AB35" s="644"/>
      <c r="AC35" s="644"/>
      <c r="AD35" s="644"/>
      <c r="AE35" s="644"/>
      <c r="AF35" s="644"/>
      <c r="AG35" s="645"/>
    </row>
    <row r="36" spans="2:54" ht="21" customHeight="1" thickBot="1" x14ac:dyDescent="0.2">
      <c r="B36" s="695"/>
      <c r="C36" s="696"/>
      <c r="D36" s="627" t="s">
        <v>298</v>
      </c>
      <c r="E36" s="628"/>
      <c r="F36" s="627" t="s">
        <v>313</v>
      </c>
      <c r="G36" s="628"/>
      <c r="H36" s="643" t="s">
        <v>159</v>
      </c>
      <c r="I36" s="644"/>
      <c r="J36" s="644"/>
      <c r="K36" s="644"/>
      <c r="L36" s="644"/>
      <c r="M36" s="644"/>
      <c r="N36" s="644"/>
      <c r="O36" s="644"/>
      <c r="P36" s="644"/>
      <c r="Q36" s="645"/>
      <c r="T36" s="675"/>
      <c r="U36" s="676"/>
      <c r="V36" s="627" t="s">
        <v>363</v>
      </c>
      <c r="W36" s="628"/>
      <c r="X36" s="627" t="s">
        <v>293</v>
      </c>
      <c r="Y36" s="628"/>
      <c r="Z36" s="643" t="s">
        <v>228</v>
      </c>
      <c r="AA36" s="644"/>
      <c r="AB36" s="644"/>
      <c r="AC36" s="644"/>
      <c r="AD36" s="644"/>
      <c r="AE36" s="644"/>
      <c r="AF36" s="644"/>
      <c r="AG36" s="645"/>
      <c r="AR36" s="99"/>
      <c r="AS36" s="99"/>
      <c r="AT36" s="99"/>
      <c r="AU36" s="101"/>
      <c r="AV36" s="101"/>
      <c r="AW36" s="101"/>
      <c r="AX36" s="101"/>
      <c r="AY36" s="101"/>
      <c r="AZ36" s="101"/>
      <c r="BA36" s="102"/>
      <c r="BB36" s="103"/>
    </row>
    <row r="37" spans="2:54" ht="21" customHeight="1" thickBot="1" x14ac:dyDescent="0.2">
      <c r="B37" s="695"/>
      <c r="C37" s="696"/>
      <c r="D37" s="627" t="s">
        <v>298</v>
      </c>
      <c r="E37" s="628"/>
      <c r="F37" s="627" t="s">
        <v>314</v>
      </c>
      <c r="G37" s="628"/>
      <c r="H37" s="643" t="s">
        <v>160</v>
      </c>
      <c r="I37" s="644"/>
      <c r="J37" s="644"/>
      <c r="K37" s="644"/>
      <c r="L37" s="644"/>
      <c r="M37" s="644"/>
      <c r="N37" s="644"/>
      <c r="O37" s="644"/>
      <c r="P37" s="644"/>
      <c r="Q37" s="645"/>
      <c r="T37" s="677"/>
      <c r="U37" s="678"/>
      <c r="V37" s="639" t="s">
        <v>362</v>
      </c>
      <c r="W37" s="640"/>
      <c r="X37" s="639" t="s">
        <v>295</v>
      </c>
      <c r="Y37" s="640"/>
      <c r="Z37" s="685" t="s">
        <v>179</v>
      </c>
      <c r="AA37" s="686"/>
      <c r="AB37" s="686"/>
      <c r="AC37" s="686"/>
      <c r="AD37" s="686"/>
      <c r="AE37" s="686"/>
      <c r="AF37" s="686"/>
      <c r="AG37" s="687"/>
      <c r="AH37" s="746" t="str">
        <f>IF(入力シート!F100="","",入力シート!F100)</f>
        <v/>
      </c>
      <c r="AI37" s="747"/>
      <c r="AJ37" s="747"/>
      <c r="AK37" s="747"/>
      <c r="AL37" s="748"/>
      <c r="AM37" s="749" t="str">
        <f>IF(入力シート!R100="","",入力シート!R100)</f>
        <v/>
      </c>
      <c r="AN37" s="750"/>
      <c r="AO37" s="750"/>
      <c r="AP37" s="751"/>
      <c r="AR37" s="99"/>
      <c r="AS37" s="99"/>
      <c r="AT37" s="99"/>
      <c r="AU37" s="101"/>
      <c r="AV37" s="101"/>
      <c r="AW37" s="101"/>
      <c r="AX37" s="101"/>
      <c r="AY37" s="101"/>
      <c r="AZ37" s="101"/>
      <c r="BA37" s="102"/>
      <c r="BB37" s="103"/>
    </row>
    <row r="38" spans="2:54" ht="21" customHeight="1" thickBot="1" x14ac:dyDescent="0.2">
      <c r="B38" s="695"/>
      <c r="C38" s="696"/>
      <c r="D38" s="627" t="s">
        <v>298</v>
      </c>
      <c r="E38" s="628"/>
      <c r="F38" s="627" t="s">
        <v>315</v>
      </c>
      <c r="G38" s="628"/>
      <c r="H38" s="643" t="s">
        <v>161</v>
      </c>
      <c r="I38" s="644"/>
      <c r="J38" s="644"/>
      <c r="K38" s="644"/>
      <c r="L38" s="644"/>
      <c r="M38" s="644"/>
      <c r="N38" s="644"/>
      <c r="O38" s="644"/>
      <c r="P38" s="644"/>
      <c r="Q38" s="645"/>
      <c r="AS38" s="99"/>
      <c r="AT38" s="99"/>
      <c r="AU38" s="101"/>
      <c r="AV38" s="101"/>
      <c r="AW38" s="101"/>
      <c r="AX38" s="101"/>
      <c r="AY38" s="101"/>
      <c r="AZ38" s="101"/>
      <c r="BA38" s="102"/>
      <c r="BB38" s="103"/>
    </row>
    <row r="39" spans="2:54" ht="21" customHeight="1" thickBot="1" x14ac:dyDescent="0.2">
      <c r="B39" s="695"/>
      <c r="C39" s="696"/>
      <c r="D39" s="627" t="s">
        <v>298</v>
      </c>
      <c r="E39" s="628"/>
      <c r="F39" s="627" t="s">
        <v>316</v>
      </c>
      <c r="G39" s="628"/>
      <c r="H39" s="643" t="s">
        <v>162</v>
      </c>
      <c r="I39" s="644"/>
      <c r="J39" s="644"/>
      <c r="K39" s="644"/>
      <c r="L39" s="644"/>
      <c r="M39" s="644"/>
      <c r="N39" s="644"/>
      <c r="O39" s="644"/>
      <c r="P39" s="644"/>
      <c r="Q39" s="645"/>
      <c r="T39" s="667" t="s">
        <v>224</v>
      </c>
      <c r="U39" s="668"/>
      <c r="V39" s="668"/>
      <c r="W39" s="668"/>
      <c r="X39" s="668"/>
      <c r="Y39" s="679"/>
      <c r="AH39" s="624" t="s">
        <v>184</v>
      </c>
      <c r="AI39" s="625"/>
      <c r="AJ39" s="625"/>
      <c r="AK39" s="625"/>
      <c r="AL39" s="632"/>
      <c r="AM39" s="629" t="s">
        <v>185</v>
      </c>
      <c r="AN39" s="630"/>
      <c r="AO39" s="630"/>
      <c r="AP39" s="631"/>
      <c r="AQ39" s="360"/>
      <c r="AR39" s="360"/>
      <c r="AS39" s="99"/>
      <c r="AT39" s="99"/>
      <c r="AU39" s="101"/>
      <c r="AV39" s="101"/>
      <c r="AW39" s="101"/>
      <c r="AX39" s="101"/>
      <c r="AY39" s="101"/>
      <c r="AZ39" s="101"/>
      <c r="BA39" s="102"/>
      <c r="BB39" s="103"/>
    </row>
    <row r="40" spans="2:54" ht="21" customHeight="1" x14ac:dyDescent="0.15">
      <c r="B40" s="695"/>
      <c r="C40" s="696"/>
      <c r="D40" s="627" t="s">
        <v>298</v>
      </c>
      <c r="E40" s="628"/>
      <c r="F40" s="627" t="s">
        <v>317</v>
      </c>
      <c r="G40" s="628"/>
      <c r="H40" s="643" t="s">
        <v>163</v>
      </c>
      <c r="I40" s="644"/>
      <c r="J40" s="644"/>
      <c r="K40" s="644"/>
      <c r="L40" s="644"/>
      <c r="M40" s="644"/>
      <c r="N40" s="644"/>
      <c r="O40" s="644"/>
      <c r="P40" s="644"/>
      <c r="Q40" s="645"/>
      <c r="T40" s="673"/>
      <c r="U40" s="674"/>
      <c r="V40" s="641" t="s">
        <v>302</v>
      </c>
      <c r="W40" s="642"/>
      <c r="X40" s="641" t="s">
        <v>289</v>
      </c>
      <c r="Y40" s="642"/>
      <c r="Z40" s="732" t="s">
        <v>181</v>
      </c>
      <c r="AA40" s="733"/>
      <c r="AB40" s="733"/>
      <c r="AC40" s="733"/>
      <c r="AD40" s="733"/>
      <c r="AE40" s="733"/>
      <c r="AF40" s="733"/>
      <c r="AG40" s="734"/>
      <c r="AH40" s="743" t="str">
        <f>IF(入力シート!F104="","",入力シート!F104)</f>
        <v/>
      </c>
      <c r="AI40" s="744"/>
      <c r="AJ40" s="744"/>
      <c r="AK40" s="744"/>
      <c r="AL40" s="745"/>
      <c r="AM40" s="752" t="str">
        <f>IF(入力シート!R104="","",入力シート!R104)</f>
        <v/>
      </c>
      <c r="AN40" s="744"/>
      <c r="AO40" s="744"/>
      <c r="AP40" s="753"/>
      <c r="AQ40" s="360"/>
      <c r="AR40" s="360"/>
      <c r="AS40" s="360"/>
      <c r="AX40" s="101"/>
    </row>
    <row r="41" spans="2:54" ht="21" customHeight="1" x14ac:dyDescent="0.15">
      <c r="B41" s="695"/>
      <c r="C41" s="696"/>
      <c r="D41" s="627" t="s">
        <v>298</v>
      </c>
      <c r="E41" s="628"/>
      <c r="F41" s="627" t="s">
        <v>318</v>
      </c>
      <c r="G41" s="628"/>
      <c r="H41" s="643" t="s">
        <v>164</v>
      </c>
      <c r="I41" s="644"/>
      <c r="J41" s="644"/>
      <c r="K41" s="644"/>
      <c r="L41" s="644"/>
      <c r="M41" s="644"/>
      <c r="N41" s="644"/>
      <c r="O41" s="644"/>
      <c r="P41" s="644"/>
      <c r="Q41" s="645"/>
      <c r="T41" s="675"/>
      <c r="U41" s="676"/>
      <c r="V41" s="627" t="s">
        <v>364</v>
      </c>
      <c r="W41" s="628"/>
      <c r="X41" s="627" t="s">
        <v>320</v>
      </c>
      <c r="Y41" s="628"/>
      <c r="Z41" s="643" t="s">
        <v>182</v>
      </c>
      <c r="AA41" s="644"/>
      <c r="AB41" s="644"/>
      <c r="AC41" s="644"/>
      <c r="AD41" s="644"/>
      <c r="AE41" s="644"/>
      <c r="AF41" s="644"/>
      <c r="AG41" s="645"/>
      <c r="AH41" s="740" t="str">
        <f>IF(入力シート!F105="","",入力シート!F105)</f>
        <v/>
      </c>
      <c r="AI41" s="741"/>
      <c r="AJ41" s="741"/>
      <c r="AK41" s="741"/>
      <c r="AL41" s="742"/>
      <c r="AM41" s="754" t="str">
        <f>IF(入力シート!R105="","",入力シート!R105)</f>
        <v/>
      </c>
      <c r="AN41" s="741"/>
      <c r="AO41" s="741"/>
      <c r="AP41" s="755"/>
      <c r="AQ41" s="360"/>
      <c r="AR41" s="360"/>
      <c r="AS41" s="360"/>
      <c r="AX41" s="101"/>
    </row>
    <row r="42" spans="2:54" ht="21" customHeight="1" thickBot="1" x14ac:dyDescent="0.2">
      <c r="B42" s="697"/>
      <c r="C42" s="679"/>
      <c r="D42" s="639" t="s">
        <v>298</v>
      </c>
      <c r="E42" s="640"/>
      <c r="F42" s="639" t="s">
        <v>298</v>
      </c>
      <c r="G42" s="640"/>
      <c r="H42" s="685" t="s">
        <v>165</v>
      </c>
      <c r="I42" s="686"/>
      <c r="J42" s="686"/>
      <c r="K42" s="686"/>
      <c r="L42" s="686"/>
      <c r="M42" s="686"/>
      <c r="N42" s="686"/>
      <c r="O42" s="686"/>
      <c r="P42" s="686"/>
      <c r="Q42" s="687"/>
      <c r="T42" s="677"/>
      <c r="U42" s="678"/>
      <c r="V42" s="639" t="s">
        <v>365</v>
      </c>
      <c r="W42" s="640"/>
      <c r="X42" s="639" t="s">
        <v>291</v>
      </c>
      <c r="Y42" s="640"/>
      <c r="Z42" s="685" t="s">
        <v>183</v>
      </c>
      <c r="AA42" s="686"/>
      <c r="AB42" s="686"/>
      <c r="AC42" s="686"/>
      <c r="AD42" s="686"/>
      <c r="AE42" s="686"/>
      <c r="AF42" s="686"/>
      <c r="AG42" s="687"/>
      <c r="AH42" s="738" t="str">
        <f>IF(入力シート!F106="","",入力シート!F106)</f>
        <v/>
      </c>
      <c r="AI42" s="736"/>
      <c r="AJ42" s="736"/>
      <c r="AK42" s="736"/>
      <c r="AL42" s="739"/>
      <c r="AM42" s="735" t="str">
        <f>IF(入力シート!R106="","",入力シート!R106)</f>
        <v/>
      </c>
      <c r="AN42" s="736"/>
      <c r="AO42" s="736"/>
      <c r="AP42" s="737"/>
      <c r="AX42" s="101"/>
    </row>
    <row r="43" spans="2:54" ht="21" customHeight="1" thickBot="1" x14ac:dyDescent="0.2">
      <c r="B43" s="691"/>
      <c r="C43" s="692"/>
      <c r="D43" s="693" t="s">
        <v>366</v>
      </c>
      <c r="E43" s="694"/>
      <c r="F43" s="693" t="s">
        <v>319</v>
      </c>
      <c r="G43" s="694"/>
      <c r="H43" s="698" t="s">
        <v>166</v>
      </c>
      <c r="I43" s="699"/>
      <c r="J43" s="699"/>
      <c r="K43" s="699"/>
      <c r="L43" s="699"/>
      <c r="M43" s="699"/>
      <c r="N43" s="699"/>
      <c r="O43" s="699"/>
      <c r="P43" s="699"/>
      <c r="Q43" s="700"/>
      <c r="AX43" s="101"/>
    </row>
    <row r="44" spans="2:54" ht="21" customHeight="1" x14ac:dyDescent="0.15">
      <c r="C44" s="97"/>
      <c r="D44" s="97"/>
      <c r="E44" s="98"/>
      <c r="F44" s="98"/>
      <c r="G44" s="98"/>
      <c r="H44" s="98"/>
      <c r="I44" s="99"/>
      <c r="J44" s="99"/>
      <c r="K44" s="99"/>
      <c r="L44" s="99"/>
      <c r="M44" s="99"/>
      <c r="N44" s="99"/>
      <c r="O44" s="99"/>
      <c r="P44" s="99"/>
      <c r="Q44" s="99"/>
      <c r="R44" s="99"/>
      <c r="AX44" s="101"/>
    </row>
    <row r="45" spans="2:54" ht="18.75" customHeight="1" x14ac:dyDescent="0.15">
      <c r="T45" s="68">
        <v>8</v>
      </c>
      <c r="U45" s="68">
        <v>7</v>
      </c>
      <c r="V45" s="68">
        <v>6</v>
      </c>
      <c r="W45" s="68">
        <v>5</v>
      </c>
      <c r="X45" s="68">
        <v>4</v>
      </c>
      <c r="Y45" s="68">
        <v>3</v>
      </c>
      <c r="Z45" s="68">
        <v>2</v>
      </c>
      <c r="AA45" s="68">
        <v>1</v>
      </c>
      <c r="AB45" s="68">
        <v>0</v>
      </c>
      <c r="AC45" s="72" t="s">
        <v>257</v>
      </c>
    </row>
    <row r="46" spans="2:54" ht="18.75" customHeight="1" x14ac:dyDescent="0.15">
      <c r="AF46" s="360"/>
      <c r="AG46" s="360"/>
      <c r="AH46" s="360"/>
      <c r="AI46" s="360"/>
      <c r="AJ46" s="360"/>
      <c r="AK46" s="360"/>
      <c r="AL46" s="360"/>
      <c r="AM46" s="360"/>
      <c r="AN46" s="360"/>
      <c r="AO46" s="360"/>
      <c r="AP46" s="360"/>
      <c r="AQ46" s="360"/>
      <c r="AR46" s="360"/>
      <c r="AS46" s="360"/>
    </row>
    <row r="47" spans="2:54" ht="15" customHeight="1" x14ac:dyDescent="0.15">
      <c r="AF47" s="360"/>
      <c r="AG47" s="360"/>
      <c r="AH47" s="360"/>
      <c r="AI47" s="360"/>
      <c r="AJ47" s="360"/>
      <c r="AK47" s="360"/>
      <c r="AL47" s="360"/>
      <c r="AM47" s="360"/>
      <c r="AN47" s="360"/>
      <c r="AO47" s="360"/>
      <c r="AP47" s="360"/>
      <c r="AQ47" s="360"/>
      <c r="AR47" s="360"/>
      <c r="AS47" s="360"/>
    </row>
    <row r="48" spans="2:54" ht="15" customHeight="1" x14ac:dyDescent="0.15">
      <c r="AF48" s="360"/>
      <c r="AG48" s="360"/>
      <c r="AH48" s="360"/>
      <c r="AI48" s="360"/>
      <c r="AJ48" s="360"/>
      <c r="AK48" s="360"/>
      <c r="AL48" s="360"/>
      <c r="AM48" s="360"/>
      <c r="AN48" s="360"/>
      <c r="AO48" s="360"/>
      <c r="AP48" s="360"/>
      <c r="AQ48" s="360"/>
      <c r="AR48" s="360"/>
      <c r="AS48" s="360"/>
    </row>
    <row r="49" spans="32:45" ht="15" customHeight="1" x14ac:dyDescent="0.15">
      <c r="AF49" s="360"/>
      <c r="AG49" s="360"/>
      <c r="AH49" s="360"/>
      <c r="AI49" s="360"/>
      <c r="AJ49" s="360"/>
      <c r="AK49" s="360"/>
      <c r="AL49" s="360"/>
      <c r="AM49" s="360"/>
      <c r="AN49" s="360"/>
      <c r="AO49" s="360"/>
      <c r="AP49" s="360"/>
      <c r="AQ49" s="360"/>
      <c r="AR49" s="360"/>
      <c r="AS49" s="360"/>
    </row>
    <row r="50" spans="32:45" ht="15" customHeight="1" x14ac:dyDescent="0.15">
      <c r="AF50" s="360"/>
      <c r="AG50" s="360"/>
      <c r="AH50" s="360"/>
      <c r="AI50" s="360"/>
      <c r="AJ50" s="360"/>
      <c r="AK50" s="360"/>
      <c r="AL50" s="360"/>
      <c r="AM50" s="360"/>
      <c r="AN50" s="360"/>
      <c r="AO50" s="360"/>
      <c r="AP50" s="360"/>
      <c r="AQ50" s="360"/>
      <c r="AR50" s="360"/>
      <c r="AS50" s="360"/>
    </row>
  </sheetData>
  <mergeCells count="231">
    <mergeCell ref="AM42:AP42"/>
    <mergeCell ref="Z40:AG40"/>
    <mergeCell ref="Z41:AG41"/>
    <mergeCell ref="Z42:AG42"/>
    <mergeCell ref="AH42:AL42"/>
    <mergeCell ref="AH41:AL41"/>
    <mergeCell ref="AH40:AL40"/>
    <mergeCell ref="Z34:AG34"/>
    <mergeCell ref="Z35:AG35"/>
    <mergeCell ref="Z36:AG36"/>
    <mergeCell ref="Z37:AG37"/>
    <mergeCell ref="AH37:AL37"/>
    <mergeCell ref="AM37:AP37"/>
    <mergeCell ref="AM40:AP40"/>
    <mergeCell ref="AM41:AP41"/>
    <mergeCell ref="D18:E18"/>
    <mergeCell ref="D19:E19"/>
    <mergeCell ref="V21:W21"/>
    <mergeCell ref="D20:E20"/>
    <mergeCell ref="D23:E23"/>
    <mergeCell ref="H18:Q18"/>
    <mergeCell ref="H19:Q19"/>
    <mergeCell ref="L17:Q17"/>
    <mergeCell ref="L22:Q22"/>
    <mergeCell ref="F23:G23"/>
    <mergeCell ref="T23:Y23"/>
    <mergeCell ref="H23:Q23"/>
    <mergeCell ref="T20:Y20"/>
    <mergeCell ref="D34:E34"/>
    <mergeCell ref="D35:E35"/>
    <mergeCell ref="A10:B10"/>
    <mergeCell ref="A11:B11"/>
    <mergeCell ref="A12:B12"/>
    <mergeCell ref="AJ6:AQ7"/>
    <mergeCell ref="F13:K13"/>
    <mergeCell ref="F12:K12"/>
    <mergeCell ref="F11:K11"/>
    <mergeCell ref="F10:K10"/>
    <mergeCell ref="F9:K9"/>
    <mergeCell ref="F6:K8"/>
    <mergeCell ref="X11:AC11"/>
    <mergeCell ref="A9:B9"/>
    <mergeCell ref="C6:E8"/>
    <mergeCell ref="A6:B8"/>
    <mergeCell ref="X6:AC8"/>
    <mergeCell ref="X9:AC9"/>
    <mergeCell ref="L11:Q11"/>
    <mergeCell ref="L13:Q13"/>
    <mergeCell ref="B22:E22"/>
    <mergeCell ref="B17:E17"/>
    <mergeCell ref="B23:C23"/>
    <mergeCell ref="Z21:AK21"/>
    <mergeCell ref="A1:AQ1"/>
    <mergeCell ref="AD12:AI12"/>
    <mergeCell ref="A13:B13"/>
    <mergeCell ref="X12:AC12"/>
    <mergeCell ref="X13:AC13"/>
    <mergeCell ref="B18:C18"/>
    <mergeCell ref="B19:C19"/>
    <mergeCell ref="B20:C20"/>
    <mergeCell ref="F17:K17"/>
    <mergeCell ref="F20:G20"/>
    <mergeCell ref="H20:Q20"/>
    <mergeCell ref="AD13:AI13"/>
    <mergeCell ref="AD6:AI8"/>
    <mergeCell ref="AD9:AI9"/>
    <mergeCell ref="AD10:AI10"/>
    <mergeCell ref="AD11:AI11"/>
    <mergeCell ref="Z17:AE17"/>
    <mergeCell ref="AF17:AK17"/>
    <mergeCell ref="Z18:AK18"/>
    <mergeCell ref="F18:G18"/>
    <mergeCell ref="Z20:AE20"/>
    <mergeCell ref="AF20:AK20"/>
    <mergeCell ref="X18:Y18"/>
    <mergeCell ref="L6:Q8"/>
    <mergeCell ref="Z23:AE23"/>
    <mergeCell ref="AF23:AK23"/>
    <mergeCell ref="T21:U21"/>
    <mergeCell ref="T24:U24"/>
    <mergeCell ref="B37:C37"/>
    <mergeCell ref="B38:C38"/>
    <mergeCell ref="B39:C39"/>
    <mergeCell ref="B30:C30"/>
    <mergeCell ref="B25:C25"/>
    <mergeCell ref="B26:C26"/>
    <mergeCell ref="B27:C27"/>
    <mergeCell ref="B28:C28"/>
    <mergeCell ref="B29:C29"/>
    <mergeCell ref="B24:C24"/>
    <mergeCell ref="B35:C35"/>
    <mergeCell ref="B36:C36"/>
    <mergeCell ref="D31:E31"/>
    <mergeCell ref="D32:E32"/>
    <mergeCell ref="B32:C32"/>
    <mergeCell ref="B33:C33"/>
    <mergeCell ref="B34:C34"/>
    <mergeCell ref="B31:C31"/>
    <mergeCell ref="D33:E33"/>
    <mergeCell ref="D36:E36"/>
    <mergeCell ref="H42:Q42"/>
    <mergeCell ref="D37:E37"/>
    <mergeCell ref="D38:E38"/>
    <mergeCell ref="D39:E39"/>
    <mergeCell ref="B43:C43"/>
    <mergeCell ref="D43:E43"/>
    <mergeCell ref="B40:C40"/>
    <mergeCell ref="B41:C41"/>
    <mergeCell ref="B42:C42"/>
    <mergeCell ref="F42:G42"/>
    <mergeCell ref="F43:G43"/>
    <mergeCell ref="F41:G41"/>
    <mergeCell ref="D42:E42"/>
    <mergeCell ref="D40:E40"/>
    <mergeCell ref="D41:E41"/>
    <mergeCell ref="H43:Q43"/>
    <mergeCell ref="H40:Q40"/>
    <mergeCell ref="F40:G40"/>
    <mergeCell ref="H41:Q41"/>
    <mergeCell ref="H28:Q28"/>
    <mergeCell ref="F32:G32"/>
    <mergeCell ref="F33:G33"/>
    <mergeCell ref="H39:Q39"/>
    <mergeCell ref="F34:G34"/>
    <mergeCell ref="F35:G35"/>
    <mergeCell ref="H31:Q31"/>
    <mergeCell ref="H29:Q29"/>
    <mergeCell ref="H30:Q30"/>
    <mergeCell ref="H37:Q37"/>
    <mergeCell ref="H38:Q38"/>
    <mergeCell ref="H32:Q32"/>
    <mergeCell ref="F36:G36"/>
    <mergeCell ref="H35:Q35"/>
    <mergeCell ref="H36:Q36"/>
    <mergeCell ref="F37:G37"/>
    <mergeCell ref="H33:Q33"/>
    <mergeCell ref="H34:Q34"/>
    <mergeCell ref="F38:G38"/>
    <mergeCell ref="F39:G39"/>
    <mergeCell ref="V31:W31"/>
    <mergeCell ref="T35:U35"/>
    <mergeCell ref="T36:U36"/>
    <mergeCell ref="T33:Y33"/>
    <mergeCell ref="V29:W29"/>
    <mergeCell ref="T34:U34"/>
    <mergeCell ref="T29:U29"/>
    <mergeCell ref="T30:U30"/>
    <mergeCell ref="Z25:AK25"/>
    <mergeCell ref="Z26:AK26"/>
    <mergeCell ref="Z27:AK27"/>
    <mergeCell ref="Z28:AK28"/>
    <mergeCell ref="T25:U25"/>
    <mergeCell ref="T26:U26"/>
    <mergeCell ref="T27:U27"/>
    <mergeCell ref="T31:U31"/>
    <mergeCell ref="X28:Y28"/>
    <mergeCell ref="X26:Y26"/>
    <mergeCell ref="T28:U28"/>
    <mergeCell ref="X27:Y27"/>
    <mergeCell ref="F27:G27"/>
    <mergeCell ref="V42:W42"/>
    <mergeCell ref="T40:U40"/>
    <mergeCell ref="T41:U41"/>
    <mergeCell ref="T42:U42"/>
    <mergeCell ref="V34:W34"/>
    <mergeCell ref="V35:W35"/>
    <mergeCell ref="T37:U37"/>
    <mergeCell ref="V37:W37"/>
    <mergeCell ref="T39:Y39"/>
    <mergeCell ref="X41:Y41"/>
    <mergeCell ref="X42:Y42"/>
    <mergeCell ref="V36:W36"/>
    <mergeCell ref="X37:Y37"/>
    <mergeCell ref="V40:W40"/>
    <mergeCell ref="V41:W41"/>
    <mergeCell ref="X35:Y35"/>
    <mergeCell ref="X36:Y36"/>
    <mergeCell ref="H27:Q27"/>
    <mergeCell ref="X40:Y40"/>
    <mergeCell ref="X34:Y34"/>
    <mergeCell ref="X30:Y30"/>
    <mergeCell ref="X29:Y29"/>
    <mergeCell ref="V30:W30"/>
    <mergeCell ref="F24:G24"/>
    <mergeCell ref="F25:G25"/>
    <mergeCell ref="X21:Y21"/>
    <mergeCell ref="F22:K22"/>
    <mergeCell ref="H24:Q24"/>
    <mergeCell ref="H25:Q25"/>
    <mergeCell ref="F19:G19"/>
    <mergeCell ref="L9:Q9"/>
    <mergeCell ref="A3:R3"/>
    <mergeCell ref="R6:W8"/>
    <mergeCell ref="R9:W9"/>
    <mergeCell ref="R10:W10"/>
    <mergeCell ref="R11:W11"/>
    <mergeCell ref="R12:W12"/>
    <mergeCell ref="R13:W13"/>
    <mergeCell ref="T18:U18"/>
    <mergeCell ref="T17:Y17"/>
    <mergeCell ref="L12:Q12"/>
    <mergeCell ref="L10:Q10"/>
    <mergeCell ref="V18:W18"/>
    <mergeCell ref="X10:AC10"/>
    <mergeCell ref="X24:Y24"/>
    <mergeCell ref="X25:Y25"/>
    <mergeCell ref="Z24:AK24"/>
    <mergeCell ref="D28:E28"/>
    <mergeCell ref="D29:E29"/>
    <mergeCell ref="D30:E30"/>
    <mergeCell ref="D24:E24"/>
    <mergeCell ref="D25:E25"/>
    <mergeCell ref="D26:E26"/>
    <mergeCell ref="D27:E27"/>
    <mergeCell ref="AM39:AP39"/>
    <mergeCell ref="AH39:AL39"/>
    <mergeCell ref="F26:G26"/>
    <mergeCell ref="Z29:AK29"/>
    <mergeCell ref="Z30:AK30"/>
    <mergeCell ref="Z31:AK31"/>
    <mergeCell ref="X31:Y31"/>
    <mergeCell ref="F28:G28"/>
    <mergeCell ref="F29:G29"/>
    <mergeCell ref="F30:G30"/>
    <mergeCell ref="F31:G31"/>
    <mergeCell ref="V24:W24"/>
    <mergeCell ref="V25:W25"/>
    <mergeCell ref="V26:W26"/>
    <mergeCell ref="V27:W27"/>
    <mergeCell ref="V28:W28"/>
    <mergeCell ref="H26:Q26"/>
  </mergeCells>
  <phoneticPr fontId="3"/>
  <printOptions horizontalCentered="1"/>
  <pageMargins left="0.51181102362204722" right="0.51181102362204722" top="0.94488188976377963" bottom="0.35433070866141736"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85725</xdr:colOff>
                    <xdr:row>16</xdr:row>
                    <xdr:rowOff>247650</xdr:rowOff>
                  </from>
                  <to>
                    <xdr:col>3</xdr:col>
                    <xdr:colOff>9525</xdr:colOff>
                    <xdr:row>18</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85725</xdr:colOff>
                    <xdr:row>17</xdr:row>
                    <xdr:rowOff>247650</xdr:rowOff>
                  </from>
                  <to>
                    <xdr:col>3</xdr:col>
                    <xdr:colOff>9525</xdr:colOff>
                    <xdr:row>19</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85725</xdr:colOff>
                    <xdr:row>18</xdr:row>
                    <xdr:rowOff>247650</xdr:rowOff>
                  </from>
                  <to>
                    <xdr:col>3</xdr:col>
                    <xdr:colOff>9525</xdr:colOff>
                    <xdr:row>20</xdr:row>
                    <xdr:rowOff>9525</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85725</xdr:colOff>
                    <xdr:row>21</xdr:row>
                    <xdr:rowOff>247650</xdr:rowOff>
                  </from>
                  <to>
                    <xdr:col>3</xdr:col>
                    <xdr:colOff>9525</xdr:colOff>
                    <xdr:row>23</xdr:row>
                    <xdr:rowOff>9525</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85725</xdr:colOff>
                    <xdr:row>22</xdr:row>
                    <xdr:rowOff>247650</xdr:rowOff>
                  </from>
                  <to>
                    <xdr:col>3</xdr:col>
                    <xdr:colOff>9525</xdr:colOff>
                    <xdr:row>24</xdr:row>
                    <xdr:rowOff>9525</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1</xdr:col>
                    <xdr:colOff>85725</xdr:colOff>
                    <xdr:row>23</xdr:row>
                    <xdr:rowOff>247650</xdr:rowOff>
                  </from>
                  <to>
                    <xdr:col>3</xdr:col>
                    <xdr:colOff>9525</xdr:colOff>
                    <xdr:row>25</xdr:row>
                    <xdr:rowOff>9525</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xdr:col>
                    <xdr:colOff>85725</xdr:colOff>
                    <xdr:row>24</xdr:row>
                    <xdr:rowOff>247650</xdr:rowOff>
                  </from>
                  <to>
                    <xdr:col>3</xdr:col>
                    <xdr:colOff>9525</xdr:colOff>
                    <xdr:row>26</xdr:row>
                    <xdr:rowOff>9525</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1</xdr:col>
                    <xdr:colOff>85725</xdr:colOff>
                    <xdr:row>25</xdr:row>
                    <xdr:rowOff>247650</xdr:rowOff>
                  </from>
                  <to>
                    <xdr:col>3</xdr:col>
                    <xdr:colOff>9525</xdr:colOff>
                    <xdr:row>27</xdr:row>
                    <xdr:rowOff>9525</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1</xdr:col>
                    <xdr:colOff>85725</xdr:colOff>
                    <xdr:row>26</xdr:row>
                    <xdr:rowOff>247650</xdr:rowOff>
                  </from>
                  <to>
                    <xdr:col>3</xdr:col>
                    <xdr:colOff>9525</xdr:colOff>
                    <xdr:row>28</xdr:row>
                    <xdr:rowOff>9525</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1</xdr:col>
                    <xdr:colOff>85725</xdr:colOff>
                    <xdr:row>27</xdr:row>
                    <xdr:rowOff>247650</xdr:rowOff>
                  </from>
                  <to>
                    <xdr:col>3</xdr:col>
                    <xdr:colOff>9525</xdr:colOff>
                    <xdr:row>29</xdr:row>
                    <xdr:rowOff>9525</xdr:rowOff>
                  </to>
                </anchor>
              </controlPr>
            </control>
          </mc:Choice>
        </mc:AlternateContent>
        <mc:AlternateContent xmlns:mc="http://schemas.openxmlformats.org/markup-compatibility/2006">
          <mc:Choice Requires="x14">
            <control shapeId="4120" r:id="rId14" name="Check Box 24">
              <controlPr defaultSize="0" autoFill="0" autoLine="0" autoPict="0">
                <anchor moveWithCells="1">
                  <from>
                    <xdr:col>1</xdr:col>
                    <xdr:colOff>85725</xdr:colOff>
                    <xdr:row>28</xdr:row>
                    <xdr:rowOff>247650</xdr:rowOff>
                  </from>
                  <to>
                    <xdr:col>3</xdr:col>
                    <xdr:colOff>9525</xdr:colOff>
                    <xdr:row>30</xdr:row>
                    <xdr:rowOff>9525</xdr:rowOff>
                  </to>
                </anchor>
              </controlPr>
            </control>
          </mc:Choice>
        </mc:AlternateContent>
        <mc:AlternateContent xmlns:mc="http://schemas.openxmlformats.org/markup-compatibility/2006">
          <mc:Choice Requires="x14">
            <control shapeId="4121" r:id="rId15" name="Check Box 25">
              <controlPr defaultSize="0" autoFill="0" autoLine="0" autoPict="0">
                <anchor moveWithCells="1">
                  <from>
                    <xdr:col>1</xdr:col>
                    <xdr:colOff>85725</xdr:colOff>
                    <xdr:row>29</xdr:row>
                    <xdr:rowOff>247650</xdr:rowOff>
                  </from>
                  <to>
                    <xdr:col>3</xdr:col>
                    <xdr:colOff>9525</xdr:colOff>
                    <xdr:row>31</xdr:row>
                    <xdr:rowOff>9525</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1</xdr:col>
                    <xdr:colOff>85725</xdr:colOff>
                    <xdr:row>30</xdr:row>
                    <xdr:rowOff>247650</xdr:rowOff>
                  </from>
                  <to>
                    <xdr:col>3</xdr:col>
                    <xdr:colOff>9525</xdr:colOff>
                    <xdr:row>32</xdr:row>
                    <xdr:rowOff>9525</xdr:rowOff>
                  </to>
                </anchor>
              </controlPr>
            </control>
          </mc:Choice>
        </mc:AlternateContent>
        <mc:AlternateContent xmlns:mc="http://schemas.openxmlformats.org/markup-compatibility/2006">
          <mc:Choice Requires="x14">
            <control shapeId="4123" r:id="rId17" name="Check Box 27">
              <controlPr defaultSize="0" autoFill="0" autoLine="0" autoPict="0">
                <anchor moveWithCells="1">
                  <from>
                    <xdr:col>1</xdr:col>
                    <xdr:colOff>85725</xdr:colOff>
                    <xdr:row>31</xdr:row>
                    <xdr:rowOff>247650</xdr:rowOff>
                  </from>
                  <to>
                    <xdr:col>3</xdr:col>
                    <xdr:colOff>9525</xdr:colOff>
                    <xdr:row>33</xdr:row>
                    <xdr:rowOff>9525</xdr:rowOff>
                  </to>
                </anchor>
              </controlPr>
            </control>
          </mc:Choice>
        </mc:AlternateContent>
        <mc:AlternateContent xmlns:mc="http://schemas.openxmlformats.org/markup-compatibility/2006">
          <mc:Choice Requires="x14">
            <control shapeId="4124" r:id="rId18" name="Check Box 28">
              <controlPr defaultSize="0" autoFill="0" autoLine="0" autoPict="0">
                <anchor moveWithCells="1">
                  <from>
                    <xdr:col>1</xdr:col>
                    <xdr:colOff>85725</xdr:colOff>
                    <xdr:row>32</xdr:row>
                    <xdr:rowOff>247650</xdr:rowOff>
                  </from>
                  <to>
                    <xdr:col>3</xdr:col>
                    <xdr:colOff>9525</xdr:colOff>
                    <xdr:row>34</xdr:row>
                    <xdr:rowOff>9525</xdr:rowOff>
                  </to>
                </anchor>
              </controlPr>
            </control>
          </mc:Choice>
        </mc:AlternateContent>
        <mc:AlternateContent xmlns:mc="http://schemas.openxmlformats.org/markup-compatibility/2006">
          <mc:Choice Requires="x14">
            <control shapeId="4125" r:id="rId19" name="Check Box 29">
              <controlPr defaultSize="0" autoFill="0" autoLine="0" autoPict="0">
                <anchor moveWithCells="1">
                  <from>
                    <xdr:col>1</xdr:col>
                    <xdr:colOff>85725</xdr:colOff>
                    <xdr:row>33</xdr:row>
                    <xdr:rowOff>247650</xdr:rowOff>
                  </from>
                  <to>
                    <xdr:col>3</xdr:col>
                    <xdr:colOff>9525</xdr:colOff>
                    <xdr:row>35</xdr:row>
                    <xdr:rowOff>9525</xdr:rowOff>
                  </to>
                </anchor>
              </controlPr>
            </control>
          </mc:Choice>
        </mc:AlternateContent>
        <mc:AlternateContent xmlns:mc="http://schemas.openxmlformats.org/markup-compatibility/2006">
          <mc:Choice Requires="x14">
            <control shapeId="4126" r:id="rId20" name="Check Box 30">
              <controlPr defaultSize="0" autoFill="0" autoLine="0" autoPict="0">
                <anchor moveWithCells="1">
                  <from>
                    <xdr:col>1</xdr:col>
                    <xdr:colOff>85725</xdr:colOff>
                    <xdr:row>34</xdr:row>
                    <xdr:rowOff>247650</xdr:rowOff>
                  </from>
                  <to>
                    <xdr:col>3</xdr:col>
                    <xdr:colOff>9525</xdr:colOff>
                    <xdr:row>36</xdr:row>
                    <xdr:rowOff>9525</xdr:rowOff>
                  </to>
                </anchor>
              </controlPr>
            </control>
          </mc:Choice>
        </mc:AlternateContent>
        <mc:AlternateContent xmlns:mc="http://schemas.openxmlformats.org/markup-compatibility/2006">
          <mc:Choice Requires="x14">
            <control shapeId="4127" r:id="rId21" name="Check Box 31">
              <controlPr defaultSize="0" autoFill="0" autoLine="0" autoPict="0">
                <anchor moveWithCells="1">
                  <from>
                    <xdr:col>1</xdr:col>
                    <xdr:colOff>85725</xdr:colOff>
                    <xdr:row>35</xdr:row>
                    <xdr:rowOff>247650</xdr:rowOff>
                  </from>
                  <to>
                    <xdr:col>3</xdr:col>
                    <xdr:colOff>9525</xdr:colOff>
                    <xdr:row>37</xdr:row>
                    <xdr:rowOff>9525</xdr:rowOff>
                  </to>
                </anchor>
              </controlPr>
            </control>
          </mc:Choice>
        </mc:AlternateContent>
        <mc:AlternateContent xmlns:mc="http://schemas.openxmlformats.org/markup-compatibility/2006">
          <mc:Choice Requires="x14">
            <control shapeId="4128" r:id="rId22" name="Check Box 32">
              <controlPr defaultSize="0" autoFill="0" autoLine="0" autoPict="0">
                <anchor moveWithCells="1">
                  <from>
                    <xdr:col>1</xdr:col>
                    <xdr:colOff>85725</xdr:colOff>
                    <xdr:row>36</xdr:row>
                    <xdr:rowOff>247650</xdr:rowOff>
                  </from>
                  <to>
                    <xdr:col>3</xdr:col>
                    <xdr:colOff>9525</xdr:colOff>
                    <xdr:row>38</xdr:row>
                    <xdr:rowOff>9525</xdr:rowOff>
                  </to>
                </anchor>
              </controlPr>
            </control>
          </mc:Choice>
        </mc:AlternateContent>
        <mc:AlternateContent xmlns:mc="http://schemas.openxmlformats.org/markup-compatibility/2006">
          <mc:Choice Requires="x14">
            <control shapeId="4129" r:id="rId23" name="Check Box 33">
              <controlPr defaultSize="0" autoFill="0" autoLine="0" autoPict="0">
                <anchor moveWithCells="1">
                  <from>
                    <xdr:col>1</xdr:col>
                    <xdr:colOff>85725</xdr:colOff>
                    <xdr:row>37</xdr:row>
                    <xdr:rowOff>247650</xdr:rowOff>
                  </from>
                  <to>
                    <xdr:col>3</xdr:col>
                    <xdr:colOff>9525</xdr:colOff>
                    <xdr:row>39</xdr:row>
                    <xdr:rowOff>9525</xdr:rowOff>
                  </to>
                </anchor>
              </controlPr>
            </control>
          </mc:Choice>
        </mc:AlternateContent>
        <mc:AlternateContent xmlns:mc="http://schemas.openxmlformats.org/markup-compatibility/2006">
          <mc:Choice Requires="x14">
            <control shapeId="4130" r:id="rId24" name="Check Box 34">
              <controlPr defaultSize="0" autoFill="0" autoLine="0" autoPict="0">
                <anchor moveWithCells="1">
                  <from>
                    <xdr:col>1</xdr:col>
                    <xdr:colOff>85725</xdr:colOff>
                    <xdr:row>38</xdr:row>
                    <xdr:rowOff>247650</xdr:rowOff>
                  </from>
                  <to>
                    <xdr:col>3</xdr:col>
                    <xdr:colOff>9525</xdr:colOff>
                    <xdr:row>40</xdr:row>
                    <xdr:rowOff>9525</xdr:rowOff>
                  </to>
                </anchor>
              </controlPr>
            </control>
          </mc:Choice>
        </mc:AlternateContent>
        <mc:AlternateContent xmlns:mc="http://schemas.openxmlformats.org/markup-compatibility/2006">
          <mc:Choice Requires="x14">
            <control shapeId="4131" r:id="rId25" name="Check Box 35">
              <controlPr defaultSize="0" autoFill="0" autoLine="0" autoPict="0">
                <anchor moveWithCells="1">
                  <from>
                    <xdr:col>1</xdr:col>
                    <xdr:colOff>85725</xdr:colOff>
                    <xdr:row>39</xdr:row>
                    <xdr:rowOff>247650</xdr:rowOff>
                  </from>
                  <to>
                    <xdr:col>3</xdr:col>
                    <xdr:colOff>9525</xdr:colOff>
                    <xdr:row>41</xdr:row>
                    <xdr:rowOff>9525</xdr:rowOff>
                  </to>
                </anchor>
              </controlPr>
            </control>
          </mc:Choice>
        </mc:AlternateContent>
        <mc:AlternateContent xmlns:mc="http://schemas.openxmlformats.org/markup-compatibility/2006">
          <mc:Choice Requires="x14">
            <control shapeId="4132" r:id="rId26" name="Check Box 36">
              <controlPr defaultSize="0" autoFill="0" autoLine="0" autoPict="0">
                <anchor moveWithCells="1">
                  <from>
                    <xdr:col>1</xdr:col>
                    <xdr:colOff>85725</xdr:colOff>
                    <xdr:row>40</xdr:row>
                    <xdr:rowOff>247650</xdr:rowOff>
                  </from>
                  <to>
                    <xdr:col>3</xdr:col>
                    <xdr:colOff>9525</xdr:colOff>
                    <xdr:row>42</xdr:row>
                    <xdr:rowOff>9525</xdr:rowOff>
                  </to>
                </anchor>
              </controlPr>
            </control>
          </mc:Choice>
        </mc:AlternateContent>
        <mc:AlternateContent xmlns:mc="http://schemas.openxmlformats.org/markup-compatibility/2006">
          <mc:Choice Requires="x14">
            <control shapeId="4133" r:id="rId27" name="Check Box 37">
              <controlPr defaultSize="0" autoFill="0" autoLine="0" autoPict="0">
                <anchor moveWithCells="1">
                  <from>
                    <xdr:col>1</xdr:col>
                    <xdr:colOff>85725</xdr:colOff>
                    <xdr:row>41</xdr:row>
                    <xdr:rowOff>247650</xdr:rowOff>
                  </from>
                  <to>
                    <xdr:col>3</xdr:col>
                    <xdr:colOff>9525</xdr:colOff>
                    <xdr:row>43</xdr:row>
                    <xdr:rowOff>9525</xdr:rowOff>
                  </to>
                </anchor>
              </controlPr>
            </control>
          </mc:Choice>
        </mc:AlternateContent>
        <mc:AlternateContent xmlns:mc="http://schemas.openxmlformats.org/markup-compatibility/2006">
          <mc:Choice Requires="x14">
            <control shapeId="4134" r:id="rId28" name="Check Box 38">
              <controlPr defaultSize="0" autoFill="0" autoLine="0" autoPict="0">
                <anchor moveWithCells="1">
                  <from>
                    <xdr:col>19</xdr:col>
                    <xdr:colOff>85725</xdr:colOff>
                    <xdr:row>16</xdr:row>
                    <xdr:rowOff>247650</xdr:rowOff>
                  </from>
                  <to>
                    <xdr:col>21</xdr:col>
                    <xdr:colOff>9525</xdr:colOff>
                    <xdr:row>18</xdr:row>
                    <xdr:rowOff>9525</xdr:rowOff>
                  </to>
                </anchor>
              </controlPr>
            </control>
          </mc:Choice>
        </mc:AlternateContent>
        <mc:AlternateContent xmlns:mc="http://schemas.openxmlformats.org/markup-compatibility/2006">
          <mc:Choice Requires="x14">
            <control shapeId="4135" r:id="rId29" name="Check Box 39">
              <controlPr defaultSize="0" autoFill="0" autoLine="0" autoPict="0">
                <anchor moveWithCells="1">
                  <from>
                    <xdr:col>19</xdr:col>
                    <xdr:colOff>95250</xdr:colOff>
                    <xdr:row>19</xdr:row>
                    <xdr:rowOff>247650</xdr:rowOff>
                  </from>
                  <to>
                    <xdr:col>21</xdr:col>
                    <xdr:colOff>19050</xdr:colOff>
                    <xdr:row>21</xdr:row>
                    <xdr:rowOff>9525</xdr:rowOff>
                  </to>
                </anchor>
              </controlPr>
            </control>
          </mc:Choice>
        </mc:AlternateContent>
        <mc:AlternateContent xmlns:mc="http://schemas.openxmlformats.org/markup-compatibility/2006">
          <mc:Choice Requires="x14">
            <control shapeId="4136" r:id="rId30" name="Check Box 40">
              <controlPr defaultSize="0" autoFill="0" autoLine="0" autoPict="0">
                <anchor moveWithCells="1">
                  <from>
                    <xdr:col>19</xdr:col>
                    <xdr:colOff>95250</xdr:colOff>
                    <xdr:row>22</xdr:row>
                    <xdr:rowOff>247650</xdr:rowOff>
                  </from>
                  <to>
                    <xdr:col>21</xdr:col>
                    <xdr:colOff>19050</xdr:colOff>
                    <xdr:row>24</xdr:row>
                    <xdr:rowOff>9525</xdr:rowOff>
                  </to>
                </anchor>
              </controlPr>
            </control>
          </mc:Choice>
        </mc:AlternateContent>
        <mc:AlternateContent xmlns:mc="http://schemas.openxmlformats.org/markup-compatibility/2006">
          <mc:Choice Requires="x14">
            <control shapeId="4137" r:id="rId31" name="Check Box 41">
              <controlPr defaultSize="0" autoFill="0" autoLine="0" autoPict="0">
                <anchor moveWithCells="1">
                  <from>
                    <xdr:col>19</xdr:col>
                    <xdr:colOff>95250</xdr:colOff>
                    <xdr:row>23</xdr:row>
                    <xdr:rowOff>247650</xdr:rowOff>
                  </from>
                  <to>
                    <xdr:col>21</xdr:col>
                    <xdr:colOff>19050</xdr:colOff>
                    <xdr:row>25</xdr:row>
                    <xdr:rowOff>9525</xdr:rowOff>
                  </to>
                </anchor>
              </controlPr>
            </control>
          </mc:Choice>
        </mc:AlternateContent>
        <mc:AlternateContent xmlns:mc="http://schemas.openxmlformats.org/markup-compatibility/2006">
          <mc:Choice Requires="x14">
            <control shapeId="4138" r:id="rId32" name="Check Box 42">
              <controlPr defaultSize="0" autoFill="0" autoLine="0" autoPict="0">
                <anchor moveWithCells="1">
                  <from>
                    <xdr:col>19</xdr:col>
                    <xdr:colOff>95250</xdr:colOff>
                    <xdr:row>24</xdr:row>
                    <xdr:rowOff>247650</xdr:rowOff>
                  </from>
                  <to>
                    <xdr:col>21</xdr:col>
                    <xdr:colOff>19050</xdr:colOff>
                    <xdr:row>26</xdr:row>
                    <xdr:rowOff>9525</xdr:rowOff>
                  </to>
                </anchor>
              </controlPr>
            </control>
          </mc:Choice>
        </mc:AlternateContent>
        <mc:AlternateContent xmlns:mc="http://schemas.openxmlformats.org/markup-compatibility/2006">
          <mc:Choice Requires="x14">
            <control shapeId="4139" r:id="rId33" name="Check Box 43">
              <controlPr defaultSize="0" autoFill="0" autoLine="0" autoPict="0">
                <anchor moveWithCells="1">
                  <from>
                    <xdr:col>19</xdr:col>
                    <xdr:colOff>95250</xdr:colOff>
                    <xdr:row>25</xdr:row>
                    <xdr:rowOff>247650</xdr:rowOff>
                  </from>
                  <to>
                    <xdr:col>21</xdr:col>
                    <xdr:colOff>19050</xdr:colOff>
                    <xdr:row>27</xdr:row>
                    <xdr:rowOff>9525</xdr:rowOff>
                  </to>
                </anchor>
              </controlPr>
            </control>
          </mc:Choice>
        </mc:AlternateContent>
        <mc:AlternateContent xmlns:mc="http://schemas.openxmlformats.org/markup-compatibility/2006">
          <mc:Choice Requires="x14">
            <control shapeId="4140" r:id="rId34" name="Check Box 44">
              <controlPr defaultSize="0" autoFill="0" autoLine="0" autoPict="0">
                <anchor moveWithCells="1">
                  <from>
                    <xdr:col>19</xdr:col>
                    <xdr:colOff>95250</xdr:colOff>
                    <xdr:row>26</xdr:row>
                    <xdr:rowOff>247650</xdr:rowOff>
                  </from>
                  <to>
                    <xdr:col>21</xdr:col>
                    <xdr:colOff>19050</xdr:colOff>
                    <xdr:row>28</xdr:row>
                    <xdr:rowOff>9525</xdr:rowOff>
                  </to>
                </anchor>
              </controlPr>
            </control>
          </mc:Choice>
        </mc:AlternateContent>
        <mc:AlternateContent xmlns:mc="http://schemas.openxmlformats.org/markup-compatibility/2006">
          <mc:Choice Requires="x14">
            <control shapeId="4141" r:id="rId35" name="Check Box 45">
              <controlPr defaultSize="0" autoFill="0" autoLine="0" autoPict="0">
                <anchor moveWithCells="1">
                  <from>
                    <xdr:col>19</xdr:col>
                    <xdr:colOff>95250</xdr:colOff>
                    <xdr:row>27</xdr:row>
                    <xdr:rowOff>247650</xdr:rowOff>
                  </from>
                  <to>
                    <xdr:col>21</xdr:col>
                    <xdr:colOff>19050</xdr:colOff>
                    <xdr:row>29</xdr:row>
                    <xdr:rowOff>9525</xdr:rowOff>
                  </to>
                </anchor>
              </controlPr>
            </control>
          </mc:Choice>
        </mc:AlternateContent>
        <mc:AlternateContent xmlns:mc="http://schemas.openxmlformats.org/markup-compatibility/2006">
          <mc:Choice Requires="x14">
            <control shapeId="4142" r:id="rId36" name="Check Box 46">
              <controlPr defaultSize="0" autoFill="0" autoLine="0" autoPict="0">
                <anchor moveWithCells="1">
                  <from>
                    <xdr:col>19</xdr:col>
                    <xdr:colOff>95250</xdr:colOff>
                    <xdr:row>28</xdr:row>
                    <xdr:rowOff>247650</xdr:rowOff>
                  </from>
                  <to>
                    <xdr:col>21</xdr:col>
                    <xdr:colOff>19050</xdr:colOff>
                    <xdr:row>30</xdr:row>
                    <xdr:rowOff>9525</xdr:rowOff>
                  </to>
                </anchor>
              </controlPr>
            </control>
          </mc:Choice>
        </mc:AlternateContent>
        <mc:AlternateContent xmlns:mc="http://schemas.openxmlformats.org/markup-compatibility/2006">
          <mc:Choice Requires="x14">
            <control shapeId="4143" r:id="rId37" name="Check Box 47">
              <controlPr defaultSize="0" autoFill="0" autoLine="0" autoPict="0">
                <anchor moveWithCells="1">
                  <from>
                    <xdr:col>19</xdr:col>
                    <xdr:colOff>95250</xdr:colOff>
                    <xdr:row>29</xdr:row>
                    <xdr:rowOff>247650</xdr:rowOff>
                  </from>
                  <to>
                    <xdr:col>21</xdr:col>
                    <xdr:colOff>19050</xdr:colOff>
                    <xdr:row>31</xdr:row>
                    <xdr:rowOff>9525</xdr:rowOff>
                  </to>
                </anchor>
              </controlPr>
            </control>
          </mc:Choice>
        </mc:AlternateContent>
        <mc:AlternateContent xmlns:mc="http://schemas.openxmlformats.org/markup-compatibility/2006">
          <mc:Choice Requires="x14">
            <control shapeId="4145" r:id="rId38" name="Check Box 49">
              <controlPr defaultSize="0" autoFill="0" autoLine="0" autoPict="0">
                <anchor moveWithCells="1">
                  <from>
                    <xdr:col>19</xdr:col>
                    <xdr:colOff>95250</xdr:colOff>
                    <xdr:row>33</xdr:row>
                    <xdr:rowOff>0</xdr:rowOff>
                  </from>
                  <to>
                    <xdr:col>21</xdr:col>
                    <xdr:colOff>19050</xdr:colOff>
                    <xdr:row>34</xdr:row>
                    <xdr:rowOff>28575</xdr:rowOff>
                  </to>
                </anchor>
              </controlPr>
            </control>
          </mc:Choice>
        </mc:AlternateContent>
        <mc:AlternateContent xmlns:mc="http://schemas.openxmlformats.org/markup-compatibility/2006">
          <mc:Choice Requires="x14">
            <control shapeId="4146" r:id="rId39" name="Check Box 50">
              <controlPr defaultSize="0" autoFill="0" autoLine="0" autoPict="0">
                <anchor moveWithCells="1">
                  <from>
                    <xdr:col>19</xdr:col>
                    <xdr:colOff>95250</xdr:colOff>
                    <xdr:row>33</xdr:row>
                    <xdr:rowOff>247650</xdr:rowOff>
                  </from>
                  <to>
                    <xdr:col>21</xdr:col>
                    <xdr:colOff>19050</xdr:colOff>
                    <xdr:row>35</xdr:row>
                    <xdr:rowOff>9525</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19</xdr:col>
                    <xdr:colOff>95250</xdr:colOff>
                    <xdr:row>34</xdr:row>
                    <xdr:rowOff>247650</xdr:rowOff>
                  </from>
                  <to>
                    <xdr:col>21</xdr:col>
                    <xdr:colOff>19050</xdr:colOff>
                    <xdr:row>36</xdr:row>
                    <xdr:rowOff>9525</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19</xdr:col>
                    <xdr:colOff>95250</xdr:colOff>
                    <xdr:row>35</xdr:row>
                    <xdr:rowOff>247650</xdr:rowOff>
                  </from>
                  <to>
                    <xdr:col>21</xdr:col>
                    <xdr:colOff>19050</xdr:colOff>
                    <xdr:row>37</xdr:row>
                    <xdr:rowOff>9525</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19</xdr:col>
                    <xdr:colOff>95250</xdr:colOff>
                    <xdr:row>38</xdr:row>
                    <xdr:rowOff>247650</xdr:rowOff>
                  </from>
                  <to>
                    <xdr:col>21</xdr:col>
                    <xdr:colOff>19050</xdr:colOff>
                    <xdr:row>40</xdr:row>
                    <xdr:rowOff>9525</xdr:rowOff>
                  </to>
                </anchor>
              </controlPr>
            </control>
          </mc:Choice>
        </mc:AlternateContent>
        <mc:AlternateContent xmlns:mc="http://schemas.openxmlformats.org/markup-compatibility/2006">
          <mc:Choice Requires="x14">
            <control shapeId="4150" r:id="rId43" name="Check Box 54">
              <controlPr defaultSize="0" autoFill="0" autoLine="0" autoPict="0">
                <anchor moveWithCells="1">
                  <from>
                    <xdr:col>19</xdr:col>
                    <xdr:colOff>95250</xdr:colOff>
                    <xdr:row>39</xdr:row>
                    <xdr:rowOff>247650</xdr:rowOff>
                  </from>
                  <to>
                    <xdr:col>21</xdr:col>
                    <xdr:colOff>19050</xdr:colOff>
                    <xdr:row>41</xdr:row>
                    <xdr:rowOff>9525</xdr:rowOff>
                  </to>
                </anchor>
              </controlPr>
            </control>
          </mc:Choice>
        </mc:AlternateContent>
        <mc:AlternateContent xmlns:mc="http://schemas.openxmlformats.org/markup-compatibility/2006">
          <mc:Choice Requires="x14">
            <control shapeId="4151" r:id="rId44" name="Check Box 55">
              <controlPr defaultSize="0" autoFill="0" autoLine="0" autoPict="0">
                <anchor moveWithCells="1">
                  <from>
                    <xdr:col>19</xdr:col>
                    <xdr:colOff>95250</xdr:colOff>
                    <xdr:row>40</xdr:row>
                    <xdr:rowOff>247650</xdr:rowOff>
                  </from>
                  <to>
                    <xdr:col>21</xdr:col>
                    <xdr:colOff>19050</xdr:colOff>
                    <xdr:row>42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入力シート</vt:lpstr>
      <vt:lpstr>←入力・送信用　　　　　　確認・印刷・申請用→</vt:lpstr>
      <vt:lpstr>チェックリスト</vt:lpstr>
      <vt:lpstr>（調査様式８）資本的関係等申告書</vt:lpstr>
      <vt:lpstr>（調査様式９、１０）敦賀市税納付状況調査同意書</vt:lpstr>
      <vt:lpstr>業者カードNo.1</vt:lpstr>
      <vt:lpstr>業者カードNo.2</vt:lpstr>
      <vt:lpstr>業者カードNo.3</vt:lpstr>
      <vt:lpstr>業者カードNo.4</vt:lpstr>
      <vt:lpstr>（様式１、３、４）申請書・委任状・使用印鑑届</vt:lpstr>
      <vt:lpstr>（様式６）業務経歴書</vt:lpstr>
      <vt:lpstr>（調査様式２）常勤技術者調書</vt:lpstr>
      <vt:lpstr>'（調査様式２）常勤技術者調書'!Print_Area</vt:lpstr>
      <vt:lpstr>'（調査様式８）資本的関係等申告書'!Print_Area</vt:lpstr>
      <vt:lpstr>'（様式１、３、４）申請書・委任状・使用印鑑届'!Print_Area</vt:lpstr>
      <vt:lpstr>'（様式６）業務経歴書'!Print_Area</vt:lpstr>
      <vt:lpstr>チェックリスト!Print_Area</vt:lpstr>
      <vt:lpstr>業者カードNo.1!Print_Area</vt:lpstr>
      <vt:lpstr>業者カードNo.2!Print_Area</vt:lpstr>
      <vt:lpstr>業者カードNo.3!Print_Area</vt:lpstr>
      <vt:lpstr>業者カードNo.4!Print_Area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契約管理課</cp:lastModifiedBy>
  <cp:lastPrinted>2025-11-28T04:43:48Z</cp:lastPrinted>
  <dcterms:created xsi:type="dcterms:W3CDTF">2018-08-16T00:34:47Z</dcterms:created>
  <dcterms:modified xsi:type="dcterms:W3CDTF">2025-11-28T04:44:04Z</dcterms:modified>
</cp:coreProperties>
</file>